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240" yWindow="60" windowWidth="11610" windowHeight="11760"/>
  </bookViews>
  <sheets>
    <sheet name="BAC GT-Oblig" sheetId="11" r:id="rId1"/>
    <sheet name="BAC Pro-Oblig" sheetId="16" r:id="rId2"/>
    <sheet name="CAP-BEP - Oblig" sheetId="17" r:id="rId3"/>
    <sheet name="EPREUVES Fac" sheetId="15" r:id="rId4"/>
    <sheet name="SHN - JO - HNSS" sheetId="10" r:id="rId5"/>
  </sheets>
  <definedNames>
    <definedName name="_xlnm._FilterDatabase" localSheetId="0" hidden="1">'BAC GT-Oblig'!$A$6:$J$6</definedName>
    <definedName name="_xlnm._FilterDatabase" localSheetId="1" hidden="1">'BAC Pro-Oblig'!$A$6:$J$6</definedName>
    <definedName name="_xlnm._FilterDatabase" localSheetId="2" hidden="1">'CAP-BEP - Oblig'!$A$6:$J$6</definedName>
    <definedName name="_xlnm.Print_Area" localSheetId="3">'EPREUVES Fac'!$A$1:$J$67</definedName>
  </definedNames>
  <calcPr calcId="145621"/>
</workbook>
</file>

<file path=xl/calcChain.xml><?xml version="1.0" encoding="utf-8"?>
<calcChain xmlns="http://schemas.openxmlformats.org/spreadsheetml/2006/main">
  <c r="F16" i="15" l="1"/>
  <c r="F14" i="15"/>
  <c r="F26" i="15"/>
  <c r="F27" i="15"/>
  <c r="F28" i="15"/>
  <c r="F29" i="15"/>
  <c r="F30" i="15"/>
  <c r="F31" i="15"/>
  <c r="F32" i="15"/>
  <c r="H48" i="16" l="1"/>
  <c r="I26" i="15" l="1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I27" i="15" s="1"/>
  <c r="H28" i="15"/>
  <c r="I28" i="15" s="1"/>
  <c r="H29" i="15"/>
  <c r="I29" i="15" s="1"/>
  <c r="H30" i="15"/>
  <c r="I30" i="15" s="1"/>
  <c r="H31" i="15"/>
  <c r="I31" i="15" s="1"/>
  <c r="E81" i="17" l="1"/>
  <c r="G81" i="17" s="1"/>
  <c r="B81" i="17"/>
  <c r="H80" i="17"/>
  <c r="J80" i="17" s="1"/>
  <c r="J79" i="17"/>
  <c r="H79" i="17"/>
  <c r="F79" i="17"/>
  <c r="C79" i="17"/>
  <c r="H78" i="17"/>
  <c r="J78" i="17" s="1"/>
  <c r="C78" i="17"/>
  <c r="H77" i="17"/>
  <c r="J77" i="17" s="1"/>
  <c r="F77" i="17"/>
  <c r="C77" i="17"/>
  <c r="H76" i="17"/>
  <c r="F68" i="17"/>
  <c r="G67" i="17"/>
  <c r="F67" i="17"/>
  <c r="D62" i="17"/>
  <c r="E61" i="17" s="1"/>
  <c r="B62" i="17"/>
  <c r="C59" i="17" s="1"/>
  <c r="F61" i="17"/>
  <c r="F60" i="17"/>
  <c r="F59" i="17"/>
  <c r="F58" i="17"/>
  <c r="G49" i="17"/>
  <c r="E49" i="17"/>
  <c r="D49" i="17"/>
  <c r="B49" i="17"/>
  <c r="H48" i="17"/>
  <c r="H49" i="17" s="1"/>
  <c r="E43" i="17"/>
  <c r="G43" i="17" s="1"/>
  <c r="B43" i="17"/>
  <c r="D43" i="17" s="1"/>
  <c r="H42" i="17"/>
  <c r="J42" i="17" s="1"/>
  <c r="H41" i="17"/>
  <c r="J41" i="17" s="1"/>
  <c r="H40" i="17"/>
  <c r="J40" i="17" s="1"/>
  <c r="H39" i="17"/>
  <c r="J39" i="17" s="1"/>
  <c r="E34" i="17"/>
  <c r="E53" i="17" s="1"/>
  <c r="B34" i="17"/>
  <c r="H33" i="17"/>
  <c r="J33" i="17" s="1"/>
  <c r="H32" i="17"/>
  <c r="J32" i="17" s="1"/>
  <c r="H31" i="17"/>
  <c r="J31" i="17" s="1"/>
  <c r="H30" i="17"/>
  <c r="J30" i="17" s="1"/>
  <c r="H29" i="17"/>
  <c r="J29" i="17" s="1"/>
  <c r="H28" i="17"/>
  <c r="J28" i="17" s="1"/>
  <c r="H27" i="17"/>
  <c r="J27" i="17" s="1"/>
  <c r="H26" i="17"/>
  <c r="J26" i="17" s="1"/>
  <c r="H25" i="17"/>
  <c r="J25" i="17" s="1"/>
  <c r="H24" i="17"/>
  <c r="J24" i="17" s="1"/>
  <c r="H23" i="17"/>
  <c r="J23" i="17" s="1"/>
  <c r="H22" i="17"/>
  <c r="J22" i="17" s="1"/>
  <c r="H21" i="17"/>
  <c r="J21" i="17" s="1"/>
  <c r="H20" i="17"/>
  <c r="J20" i="17" s="1"/>
  <c r="H19" i="17"/>
  <c r="J19" i="17" s="1"/>
  <c r="H18" i="17"/>
  <c r="J18" i="17" s="1"/>
  <c r="H17" i="17"/>
  <c r="J17" i="17" s="1"/>
  <c r="H16" i="17"/>
  <c r="H15" i="17"/>
  <c r="J15" i="17" s="1"/>
  <c r="H14" i="17"/>
  <c r="J14" i="17" s="1"/>
  <c r="H13" i="17"/>
  <c r="J13" i="17" s="1"/>
  <c r="H12" i="17"/>
  <c r="H11" i="17"/>
  <c r="J11" i="17" s="1"/>
  <c r="H10" i="17"/>
  <c r="J10" i="17" s="1"/>
  <c r="H9" i="17"/>
  <c r="J9" i="17" s="1"/>
  <c r="H8" i="17"/>
  <c r="H7" i="17"/>
  <c r="E67" i="15"/>
  <c r="G67" i="15" s="1"/>
  <c r="B67" i="15"/>
  <c r="C66" i="15" s="1"/>
  <c r="H66" i="15"/>
  <c r="J66" i="15" s="1"/>
  <c r="F66" i="15"/>
  <c r="H65" i="15"/>
  <c r="J65" i="15" s="1"/>
  <c r="F65" i="15"/>
  <c r="C65" i="15"/>
  <c r="H64" i="15"/>
  <c r="J64" i="15" s="1"/>
  <c r="F64" i="15"/>
  <c r="C64" i="15"/>
  <c r="H63" i="15"/>
  <c r="J63" i="15" s="1"/>
  <c r="F63" i="15"/>
  <c r="C63" i="15"/>
  <c r="H62" i="15"/>
  <c r="J62" i="15" s="1"/>
  <c r="F62" i="15"/>
  <c r="H61" i="15"/>
  <c r="J61" i="15" s="1"/>
  <c r="F61" i="15"/>
  <c r="C61" i="15"/>
  <c r="H60" i="15"/>
  <c r="J60" i="15" s="1"/>
  <c r="F60" i="15"/>
  <c r="C60" i="15"/>
  <c r="H59" i="15"/>
  <c r="J59" i="15" s="1"/>
  <c r="F59" i="15"/>
  <c r="C59" i="15"/>
  <c r="H58" i="15"/>
  <c r="J58" i="15" s="1"/>
  <c r="F58" i="15"/>
  <c r="H57" i="15"/>
  <c r="J57" i="15" s="1"/>
  <c r="F57" i="15"/>
  <c r="C57" i="15"/>
  <c r="H56" i="15"/>
  <c r="J56" i="15" s="1"/>
  <c r="F56" i="15"/>
  <c r="C56" i="15"/>
  <c r="H55" i="15"/>
  <c r="J55" i="15" s="1"/>
  <c r="F55" i="15"/>
  <c r="C55" i="15"/>
  <c r="H54" i="15"/>
  <c r="E81" i="16"/>
  <c r="F79" i="16" s="1"/>
  <c r="B81" i="16"/>
  <c r="D81" i="16" s="1"/>
  <c r="H80" i="16"/>
  <c r="J80" i="16" s="1"/>
  <c r="H79" i="16"/>
  <c r="J79" i="16" s="1"/>
  <c r="H78" i="16"/>
  <c r="H77" i="16"/>
  <c r="J77" i="16" s="1"/>
  <c r="C77" i="16"/>
  <c r="H76" i="16"/>
  <c r="J76" i="16" s="1"/>
  <c r="F68" i="16"/>
  <c r="G67" i="16"/>
  <c r="F67" i="16"/>
  <c r="D62" i="16"/>
  <c r="E60" i="16" s="1"/>
  <c r="B62" i="16"/>
  <c r="C59" i="16" s="1"/>
  <c r="F61" i="16"/>
  <c r="F60" i="16"/>
  <c r="F59" i="16"/>
  <c r="F58" i="16"/>
  <c r="E58" i="16"/>
  <c r="G49" i="16"/>
  <c r="E49" i="16"/>
  <c r="D49" i="16"/>
  <c r="B49" i="16"/>
  <c r="H49" i="16"/>
  <c r="E43" i="16"/>
  <c r="G43" i="16" s="1"/>
  <c r="B43" i="16"/>
  <c r="D43" i="16" s="1"/>
  <c r="H42" i="16"/>
  <c r="H41" i="16"/>
  <c r="J41" i="16" s="1"/>
  <c r="H40" i="16"/>
  <c r="J40" i="16" s="1"/>
  <c r="H39" i="16"/>
  <c r="E34" i="16"/>
  <c r="G34" i="16" s="1"/>
  <c r="B34" i="16"/>
  <c r="H33" i="16"/>
  <c r="J33" i="16" s="1"/>
  <c r="H32" i="16"/>
  <c r="J32" i="16" s="1"/>
  <c r="H31" i="16"/>
  <c r="J31" i="16" s="1"/>
  <c r="H30" i="16"/>
  <c r="H29" i="16"/>
  <c r="J29" i="16" s="1"/>
  <c r="H28" i="16"/>
  <c r="J28" i="16" s="1"/>
  <c r="H27" i="16"/>
  <c r="J27" i="16" s="1"/>
  <c r="H26" i="16"/>
  <c r="H25" i="16"/>
  <c r="J25" i="16" s="1"/>
  <c r="H24" i="16"/>
  <c r="J24" i="16" s="1"/>
  <c r="H23" i="16"/>
  <c r="J23" i="16" s="1"/>
  <c r="H22" i="16"/>
  <c r="H21" i="16"/>
  <c r="J21" i="16" s="1"/>
  <c r="H20" i="16"/>
  <c r="J20" i="16" s="1"/>
  <c r="H19" i="16"/>
  <c r="J19" i="16" s="1"/>
  <c r="H18" i="16"/>
  <c r="H17" i="16"/>
  <c r="J17" i="16" s="1"/>
  <c r="H16" i="16"/>
  <c r="J16" i="16" s="1"/>
  <c r="H15" i="16"/>
  <c r="J15" i="16" s="1"/>
  <c r="H14" i="16"/>
  <c r="H13" i="16"/>
  <c r="J13" i="16" s="1"/>
  <c r="H12" i="16"/>
  <c r="J12" i="16" s="1"/>
  <c r="H11" i="16"/>
  <c r="J11" i="16" s="1"/>
  <c r="H10" i="16"/>
  <c r="H9" i="16"/>
  <c r="J9" i="16" s="1"/>
  <c r="H8" i="16"/>
  <c r="J8" i="16" s="1"/>
  <c r="H7" i="16"/>
  <c r="J7" i="16" s="1"/>
  <c r="C58" i="17" l="1"/>
  <c r="F76" i="17"/>
  <c r="F78" i="17"/>
  <c r="F80" i="17"/>
  <c r="E59" i="16"/>
  <c r="C60" i="17"/>
  <c r="F9" i="17"/>
  <c r="F13" i="17"/>
  <c r="F81" i="17"/>
  <c r="C80" i="17"/>
  <c r="C76" i="17"/>
  <c r="C81" i="17" s="1"/>
  <c r="D67" i="15"/>
  <c r="G34" i="17"/>
  <c r="H81" i="17"/>
  <c r="I78" i="17" s="1"/>
  <c r="D81" i="17"/>
  <c r="I76" i="17"/>
  <c r="C54" i="15"/>
  <c r="F62" i="17"/>
  <c r="G61" i="17" s="1"/>
  <c r="C61" i="17"/>
  <c r="J48" i="17"/>
  <c r="J49" i="17" s="1"/>
  <c r="H34" i="17"/>
  <c r="F54" i="15"/>
  <c r="F67" i="15" s="1"/>
  <c r="J76" i="17"/>
  <c r="B53" i="17"/>
  <c r="G53" i="17"/>
  <c r="H43" i="17"/>
  <c r="J43" i="17" s="1"/>
  <c r="J7" i="17"/>
  <c r="D34" i="17"/>
  <c r="E61" i="16"/>
  <c r="E62" i="16" s="1"/>
  <c r="B53" i="16"/>
  <c r="C28" i="16" s="1"/>
  <c r="F48" i="17"/>
  <c r="F49" i="17" s="1"/>
  <c r="F40" i="17"/>
  <c r="F32" i="17"/>
  <c r="F28" i="17"/>
  <c r="F24" i="17"/>
  <c r="F20" i="17"/>
  <c r="F16" i="17"/>
  <c r="F12" i="17"/>
  <c r="F8" i="17"/>
  <c r="F26" i="17"/>
  <c r="F22" i="17"/>
  <c r="F18" i="17"/>
  <c r="F14" i="17"/>
  <c r="F10" i="17"/>
  <c r="F41" i="17"/>
  <c r="F33" i="17"/>
  <c r="F21" i="17"/>
  <c r="F39" i="17"/>
  <c r="F31" i="17"/>
  <c r="F27" i="17"/>
  <c r="F23" i="17"/>
  <c r="F19" i="17"/>
  <c r="F15" i="17"/>
  <c r="F11" i="17"/>
  <c r="F7" i="17"/>
  <c r="F42" i="17"/>
  <c r="F30" i="17"/>
  <c r="F29" i="17"/>
  <c r="F25" i="17"/>
  <c r="F17" i="17"/>
  <c r="J8" i="17"/>
  <c r="J12" i="17"/>
  <c r="J16" i="17"/>
  <c r="C48" i="17"/>
  <c r="C49" i="17" s="1"/>
  <c r="E58" i="17"/>
  <c r="E59" i="17"/>
  <c r="E60" i="17"/>
  <c r="I77" i="17"/>
  <c r="I58" i="15"/>
  <c r="I62" i="15"/>
  <c r="I66" i="15"/>
  <c r="H67" i="15"/>
  <c r="J54" i="15"/>
  <c r="I55" i="15"/>
  <c r="C58" i="15"/>
  <c r="I59" i="15"/>
  <c r="C62" i="15"/>
  <c r="I63" i="15"/>
  <c r="C61" i="16"/>
  <c r="C76" i="16"/>
  <c r="D34" i="16"/>
  <c r="D53" i="16" s="1"/>
  <c r="C58" i="16"/>
  <c r="F62" i="16"/>
  <c r="G60" i="16" s="1"/>
  <c r="C60" i="16"/>
  <c r="C24" i="16"/>
  <c r="J48" i="16"/>
  <c r="J49" i="16" s="1"/>
  <c r="H81" i="16"/>
  <c r="I76" i="16" s="1"/>
  <c r="C80" i="16"/>
  <c r="J18" i="16"/>
  <c r="J22" i="16"/>
  <c r="C31" i="16"/>
  <c r="C41" i="16"/>
  <c r="C13" i="16"/>
  <c r="C42" i="16"/>
  <c r="C30" i="16"/>
  <c r="C21" i="16"/>
  <c r="J42" i="16"/>
  <c r="J10" i="16"/>
  <c r="J26" i="16"/>
  <c r="F78" i="16"/>
  <c r="F80" i="16"/>
  <c r="F76" i="16"/>
  <c r="G81" i="16"/>
  <c r="F77" i="16"/>
  <c r="J14" i="16"/>
  <c r="J30" i="16"/>
  <c r="C40" i="16"/>
  <c r="C48" i="16"/>
  <c r="C49" i="16" s="1"/>
  <c r="J78" i="16"/>
  <c r="H34" i="16"/>
  <c r="H43" i="16"/>
  <c r="E53" i="16"/>
  <c r="G53" i="16" s="1"/>
  <c r="C78" i="16"/>
  <c r="J39" i="16"/>
  <c r="C79" i="16"/>
  <c r="J23" i="15"/>
  <c r="J25" i="15"/>
  <c r="F72" i="11"/>
  <c r="F71" i="11"/>
  <c r="F65" i="11"/>
  <c r="F64" i="11"/>
  <c r="F63" i="11"/>
  <c r="F62" i="11"/>
  <c r="D66" i="11"/>
  <c r="E65" i="11" s="1"/>
  <c r="C62" i="17" l="1"/>
  <c r="C9" i="17"/>
  <c r="C33" i="17"/>
  <c r="C39" i="17"/>
  <c r="C27" i="17"/>
  <c r="C32" i="17"/>
  <c r="C25" i="17"/>
  <c r="C24" i="17"/>
  <c r="C17" i="17"/>
  <c r="C19" i="17"/>
  <c r="C11" i="17"/>
  <c r="C41" i="17"/>
  <c r="C7" i="17"/>
  <c r="C29" i="16"/>
  <c r="C33" i="16"/>
  <c r="C32" i="16"/>
  <c r="C26" i="16"/>
  <c r="C25" i="16"/>
  <c r="C23" i="16"/>
  <c r="C27" i="16"/>
  <c r="C22" i="16"/>
  <c r="C17" i="16"/>
  <c r="C18" i="16"/>
  <c r="C15" i="16"/>
  <c r="C20" i="16"/>
  <c r="C19" i="16"/>
  <c r="C16" i="16"/>
  <c r="C14" i="16"/>
  <c r="C9" i="16"/>
  <c r="C7" i="16"/>
  <c r="C11" i="16"/>
  <c r="C10" i="16"/>
  <c r="I80" i="17"/>
  <c r="I79" i="17"/>
  <c r="J81" i="17"/>
  <c r="G58" i="17"/>
  <c r="G60" i="17"/>
  <c r="C42" i="17"/>
  <c r="C62" i="16"/>
  <c r="G59" i="17"/>
  <c r="D53" i="17"/>
  <c r="C21" i="17"/>
  <c r="C31" i="17"/>
  <c r="C15" i="17"/>
  <c r="C40" i="17"/>
  <c r="C20" i="17"/>
  <c r="C12" i="17"/>
  <c r="C29" i="17"/>
  <c r="C13" i="17"/>
  <c r="C23" i="17"/>
  <c r="C28" i="17"/>
  <c r="C16" i="17"/>
  <c r="C8" i="17"/>
  <c r="H53" i="17"/>
  <c r="I16" i="17" s="1"/>
  <c r="C22" i="17"/>
  <c r="C26" i="17"/>
  <c r="C10" i="17"/>
  <c r="C30" i="17"/>
  <c r="C14" i="17"/>
  <c r="C18" i="17"/>
  <c r="G58" i="16"/>
  <c r="C39" i="16"/>
  <c r="C12" i="16"/>
  <c r="C8" i="16"/>
  <c r="J67" i="15"/>
  <c r="C67" i="15"/>
  <c r="J34" i="17"/>
  <c r="G59" i="16"/>
  <c r="J34" i="16"/>
  <c r="F43" i="17"/>
  <c r="E62" i="17"/>
  <c r="F34" i="17"/>
  <c r="E63" i="11"/>
  <c r="I64" i="15"/>
  <c r="I60" i="15"/>
  <c r="I56" i="15"/>
  <c r="I61" i="15"/>
  <c r="I65" i="15"/>
  <c r="I57" i="15"/>
  <c r="I54" i="15"/>
  <c r="E62" i="11"/>
  <c r="J24" i="15"/>
  <c r="E64" i="11"/>
  <c r="F81" i="16"/>
  <c r="J43" i="16"/>
  <c r="I80" i="16"/>
  <c r="I77" i="16"/>
  <c r="G61" i="16"/>
  <c r="I79" i="16"/>
  <c r="J81" i="16"/>
  <c r="C81" i="16"/>
  <c r="I78" i="16"/>
  <c r="F42" i="16"/>
  <c r="F30" i="16"/>
  <c r="F26" i="16"/>
  <c r="F22" i="16"/>
  <c r="F18" i="16"/>
  <c r="F14" i="16"/>
  <c r="F10" i="16"/>
  <c r="F48" i="16"/>
  <c r="F49" i="16" s="1"/>
  <c r="F24" i="16"/>
  <c r="F12" i="16"/>
  <c r="F8" i="16"/>
  <c r="F41" i="16"/>
  <c r="F33" i="16"/>
  <c r="F29" i="16"/>
  <c r="F25" i="16"/>
  <c r="F21" i="16"/>
  <c r="F17" i="16"/>
  <c r="F13" i="16"/>
  <c r="F9" i="16"/>
  <c r="F40" i="16"/>
  <c r="F32" i="16"/>
  <c r="F28" i="16"/>
  <c r="F20" i="16"/>
  <c r="F16" i="16"/>
  <c r="F27" i="16"/>
  <c r="F11" i="16"/>
  <c r="F23" i="16"/>
  <c r="F7" i="16"/>
  <c r="F39" i="16"/>
  <c r="F19" i="16"/>
  <c r="F31" i="16"/>
  <c r="F15" i="16"/>
  <c r="H53" i="16"/>
  <c r="C43" i="16"/>
  <c r="J22" i="15"/>
  <c r="F66" i="11"/>
  <c r="G71" i="11"/>
  <c r="H52" i="11"/>
  <c r="D53" i="11"/>
  <c r="I81" i="17" l="1"/>
  <c r="G62" i="17"/>
  <c r="C43" i="17"/>
  <c r="C34" i="16"/>
  <c r="I13" i="17"/>
  <c r="I23" i="17"/>
  <c r="I7" i="17"/>
  <c r="G62" i="16"/>
  <c r="I81" i="16"/>
  <c r="I18" i="17"/>
  <c r="I29" i="17"/>
  <c r="I42" i="17"/>
  <c r="J53" i="17"/>
  <c r="I31" i="17"/>
  <c r="I28" i="17"/>
  <c r="I48" i="17"/>
  <c r="I49" i="17" s="1"/>
  <c r="I41" i="17"/>
  <c r="I10" i="17"/>
  <c r="I12" i="17"/>
  <c r="I19" i="17"/>
  <c r="I21" i="17"/>
  <c r="I20" i="17"/>
  <c r="I26" i="17"/>
  <c r="C34" i="17"/>
  <c r="C53" i="17" s="1"/>
  <c r="I8" i="17"/>
  <c r="I27" i="17"/>
  <c r="I9" i="17"/>
  <c r="I25" i="17"/>
  <c r="I11" i="17"/>
  <c r="I24" i="17"/>
  <c r="I14" i="17"/>
  <c r="I30" i="17"/>
  <c r="I15" i="17"/>
  <c r="I40" i="17"/>
  <c r="I17" i="17"/>
  <c r="I33" i="17"/>
  <c r="I39" i="17"/>
  <c r="I32" i="17"/>
  <c r="I22" i="17"/>
  <c r="I67" i="15"/>
  <c r="J53" i="16"/>
  <c r="F53" i="17"/>
  <c r="F43" i="16"/>
  <c r="C53" i="16"/>
  <c r="F34" i="16"/>
  <c r="I32" i="16"/>
  <c r="I28" i="16"/>
  <c r="I24" i="16"/>
  <c r="I20" i="16"/>
  <c r="I16" i="16"/>
  <c r="I12" i="16"/>
  <c r="I8" i="16"/>
  <c r="I25" i="16"/>
  <c r="I9" i="16"/>
  <c r="I41" i="16"/>
  <c r="I21" i="16"/>
  <c r="I33" i="16"/>
  <c r="I17" i="16"/>
  <c r="I29" i="16"/>
  <c r="I13" i="16"/>
  <c r="I31" i="16"/>
  <c r="I40" i="16"/>
  <c r="I30" i="16"/>
  <c r="I19" i="16"/>
  <c r="I48" i="16"/>
  <c r="I49" i="16" s="1"/>
  <c r="I18" i="16"/>
  <c r="I10" i="16"/>
  <c r="I7" i="16"/>
  <c r="I23" i="16"/>
  <c r="I22" i="16"/>
  <c r="I42" i="16"/>
  <c r="I11" i="16"/>
  <c r="I27" i="16"/>
  <c r="I39" i="16"/>
  <c r="I15" i="16"/>
  <c r="I26" i="16"/>
  <c r="I14" i="16"/>
  <c r="G65" i="11"/>
  <c r="G64" i="11"/>
  <c r="G62" i="11"/>
  <c r="G63" i="11"/>
  <c r="E44" i="15"/>
  <c r="F39" i="15" s="1"/>
  <c r="B44" i="15"/>
  <c r="D44" i="15" s="1"/>
  <c r="H43" i="15"/>
  <c r="J43" i="15" s="1"/>
  <c r="H39" i="15"/>
  <c r="H40" i="15"/>
  <c r="J40" i="15" s="1"/>
  <c r="H41" i="15"/>
  <c r="J41" i="15" s="1"/>
  <c r="H42" i="15"/>
  <c r="J42" i="15" s="1"/>
  <c r="E33" i="15"/>
  <c r="F12" i="15" s="1"/>
  <c r="B33" i="15"/>
  <c r="C16" i="15" s="1"/>
  <c r="H32" i="15"/>
  <c r="J32" i="15" s="1"/>
  <c r="C32" i="15"/>
  <c r="C31" i="15"/>
  <c r="J30" i="15"/>
  <c r="C30" i="15"/>
  <c r="C29" i="15"/>
  <c r="J28" i="15"/>
  <c r="C28" i="15"/>
  <c r="C27" i="15"/>
  <c r="J26" i="15"/>
  <c r="C26" i="15"/>
  <c r="C21" i="15"/>
  <c r="J20" i="15"/>
  <c r="C9" i="15"/>
  <c r="J18" i="15"/>
  <c r="C24" i="15"/>
  <c r="J16" i="15"/>
  <c r="C19" i="15"/>
  <c r="J14" i="15"/>
  <c r="C22" i="15"/>
  <c r="J12" i="15"/>
  <c r="C13" i="15"/>
  <c r="J10" i="15"/>
  <c r="H9" i="15"/>
  <c r="J9" i="15" s="1"/>
  <c r="H6" i="15"/>
  <c r="H7" i="15"/>
  <c r="J7" i="15" s="1"/>
  <c r="H8" i="15"/>
  <c r="J8" i="15" s="1"/>
  <c r="C8" i="15"/>
  <c r="C23" i="15"/>
  <c r="G53" i="11"/>
  <c r="E53" i="11"/>
  <c r="B53" i="11"/>
  <c r="J13" i="15"/>
  <c r="J21" i="15"/>
  <c r="J11" i="15"/>
  <c r="J19" i="15"/>
  <c r="J31" i="15"/>
  <c r="E85" i="11"/>
  <c r="F83" i="11" s="1"/>
  <c r="B85" i="11"/>
  <c r="C84" i="11" s="1"/>
  <c r="H84" i="11"/>
  <c r="J84" i="11" s="1"/>
  <c r="H80" i="11"/>
  <c r="J80" i="11" s="1"/>
  <c r="H81" i="11"/>
  <c r="J81" i="11" s="1"/>
  <c r="H82" i="11"/>
  <c r="J82" i="11" s="1"/>
  <c r="H83" i="11"/>
  <c r="J83" i="11" s="1"/>
  <c r="C81" i="11"/>
  <c r="E47" i="11"/>
  <c r="G47" i="11" s="1"/>
  <c r="B47" i="11"/>
  <c r="D47" i="11" s="1"/>
  <c r="H46" i="11"/>
  <c r="J46" i="11" s="1"/>
  <c r="H43" i="11"/>
  <c r="J43" i="11" s="1"/>
  <c r="H44" i="11"/>
  <c r="J44" i="11" s="1"/>
  <c r="H45" i="11"/>
  <c r="J45" i="11" s="1"/>
  <c r="H7" i="11"/>
  <c r="H8" i="11"/>
  <c r="J8" i="11" s="1"/>
  <c r="H9" i="11"/>
  <c r="J9" i="11" s="1"/>
  <c r="H10" i="11"/>
  <c r="J10" i="11" s="1"/>
  <c r="H11" i="11"/>
  <c r="J11" i="11" s="1"/>
  <c r="H12" i="11"/>
  <c r="J12" i="11" s="1"/>
  <c r="H13" i="11"/>
  <c r="J13" i="11" s="1"/>
  <c r="H14" i="11"/>
  <c r="J14" i="11" s="1"/>
  <c r="H15" i="11"/>
  <c r="J15" i="11" s="1"/>
  <c r="H16" i="11"/>
  <c r="J16" i="11" s="1"/>
  <c r="H17" i="11"/>
  <c r="J17" i="11" s="1"/>
  <c r="H18" i="11"/>
  <c r="J18" i="11" s="1"/>
  <c r="H19" i="11"/>
  <c r="J19" i="11" s="1"/>
  <c r="H20" i="11"/>
  <c r="J20" i="11" s="1"/>
  <c r="H21" i="11"/>
  <c r="J21" i="11" s="1"/>
  <c r="H22" i="11"/>
  <c r="J22" i="11" s="1"/>
  <c r="H23" i="11"/>
  <c r="J23" i="11" s="1"/>
  <c r="H24" i="11"/>
  <c r="J24" i="11" s="1"/>
  <c r="H25" i="11"/>
  <c r="J25" i="11" s="1"/>
  <c r="H26" i="11"/>
  <c r="J26" i="11" s="1"/>
  <c r="H27" i="11"/>
  <c r="J27" i="11" s="1"/>
  <c r="H28" i="11"/>
  <c r="J28" i="11" s="1"/>
  <c r="H29" i="11"/>
  <c r="J29" i="11" s="1"/>
  <c r="H30" i="11"/>
  <c r="J30" i="11" s="1"/>
  <c r="H31" i="11"/>
  <c r="J31" i="11" s="1"/>
  <c r="H32" i="11"/>
  <c r="J32" i="11" s="1"/>
  <c r="H33" i="11"/>
  <c r="J33" i="11" s="1"/>
  <c r="H34" i="11"/>
  <c r="J34" i="11" s="1"/>
  <c r="H35" i="11"/>
  <c r="J35" i="11" s="1"/>
  <c r="H36" i="11"/>
  <c r="H37" i="11"/>
  <c r="J37" i="11" s="1"/>
  <c r="E38" i="11"/>
  <c r="G38" i="11" s="1"/>
  <c r="B38" i="11"/>
  <c r="D38" i="11" s="1"/>
  <c r="J36" i="11"/>
  <c r="F20" i="10"/>
  <c r="G20" i="10" s="1"/>
  <c r="F13" i="10"/>
  <c r="G13" i="10" s="1"/>
  <c r="F6" i="10"/>
  <c r="G6" i="10" s="1"/>
  <c r="C18" i="15" l="1"/>
  <c r="C17" i="15"/>
  <c r="C7" i="15"/>
  <c r="C11" i="15"/>
  <c r="C20" i="15"/>
  <c r="C25" i="15"/>
  <c r="C15" i="15"/>
  <c r="F21" i="15"/>
  <c r="F10" i="15"/>
  <c r="C6" i="15"/>
  <c r="C10" i="15"/>
  <c r="C33" i="15" s="1"/>
  <c r="F15" i="15"/>
  <c r="F9" i="15"/>
  <c r="F24" i="15"/>
  <c r="F25" i="15"/>
  <c r="F20" i="15"/>
  <c r="F19" i="15"/>
  <c r="F22" i="15"/>
  <c r="F11" i="15"/>
  <c r="F7" i="15"/>
  <c r="F13" i="15"/>
  <c r="F8" i="15"/>
  <c r="F17" i="15"/>
  <c r="F23" i="15"/>
  <c r="F18" i="15"/>
  <c r="G33" i="15"/>
  <c r="F6" i="15"/>
  <c r="F42" i="15"/>
  <c r="F43" i="15"/>
  <c r="C39" i="15"/>
  <c r="I43" i="17"/>
  <c r="I34" i="17"/>
  <c r="F41" i="15"/>
  <c r="G44" i="15"/>
  <c r="H33" i="15"/>
  <c r="I25" i="15" s="1"/>
  <c r="D33" i="15"/>
  <c r="J6" i="15"/>
  <c r="I32" i="15"/>
  <c r="J15" i="15"/>
  <c r="J29" i="15"/>
  <c r="J17" i="15"/>
  <c r="F40" i="15"/>
  <c r="C42" i="15"/>
  <c r="H44" i="15"/>
  <c r="I43" i="15" s="1"/>
  <c r="J27" i="15"/>
  <c r="I43" i="16"/>
  <c r="F53" i="16"/>
  <c r="I34" i="16"/>
  <c r="C82" i="11"/>
  <c r="J39" i="15"/>
  <c r="C43" i="15"/>
  <c r="C40" i="15"/>
  <c r="C41" i="15"/>
  <c r="G66" i="11"/>
  <c r="C83" i="11"/>
  <c r="F80" i="11"/>
  <c r="F82" i="11"/>
  <c r="F84" i="11"/>
  <c r="G85" i="11"/>
  <c r="F81" i="11"/>
  <c r="D85" i="11"/>
  <c r="E57" i="11"/>
  <c r="G57" i="11" s="1"/>
  <c r="H85" i="11"/>
  <c r="I80" i="11" s="1"/>
  <c r="H47" i="11"/>
  <c r="C80" i="11"/>
  <c r="J52" i="11"/>
  <c r="J53" i="11" s="1"/>
  <c r="H53" i="11"/>
  <c r="J7" i="11"/>
  <c r="H38" i="11"/>
  <c r="B57" i="11"/>
  <c r="I23" i="15" l="1"/>
  <c r="I24" i="15"/>
  <c r="I21" i="15"/>
  <c r="I22" i="15"/>
  <c r="I19" i="15"/>
  <c r="I20" i="15"/>
  <c r="I17" i="15"/>
  <c r="I18" i="15"/>
  <c r="I15" i="15"/>
  <c r="I16" i="15"/>
  <c r="I13" i="15"/>
  <c r="I14" i="15"/>
  <c r="I11" i="15"/>
  <c r="I12" i="15"/>
  <c r="I9" i="15"/>
  <c r="I10" i="15"/>
  <c r="I53" i="17"/>
  <c r="I39" i="15"/>
  <c r="F44" i="15"/>
  <c r="I42" i="15"/>
  <c r="I40" i="15"/>
  <c r="J44" i="15"/>
  <c r="F32" i="11"/>
  <c r="I8" i="15"/>
  <c r="I7" i="15"/>
  <c r="I6" i="15"/>
  <c r="J33" i="15"/>
  <c r="F33" i="15"/>
  <c r="I41" i="15"/>
  <c r="I53" i="16"/>
  <c r="C44" i="15"/>
  <c r="C85" i="11"/>
  <c r="F29" i="11"/>
  <c r="F85" i="11"/>
  <c r="F14" i="11"/>
  <c r="F30" i="11"/>
  <c r="F23" i="11"/>
  <c r="F36" i="11"/>
  <c r="F27" i="11"/>
  <c r="F8" i="11"/>
  <c r="F22" i="11"/>
  <c r="F24" i="11"/>
  <c r="F9" i="11"/>
  <c r="F11" i="11"/>
  <c r="F13" i="11"/>
  <c r="F16" i="11"/>
  <c r="F10" i="11"/>
  <c r="F7" i="11"/>
  <c r="F31" i="11"/>
  <c r="F37" i="11"/>
  <c r="F20" i="11"/>
  <c r="F25" i="11"/>
  <c r="F26" i="11"/>
  <c r="F15" i="11"/>
  <c r="F12" i="11"/>
  <c r="F33" i="11"/>
  <c r="F28" i="11"/>
  <c r="F17" i="11"/>
  <c r="F18" i="11"/>
  <c r="F34" i="11"/>
  <c r="F19" i="11"/>
  <c r="F35" i="11"/>
  <c r="F21" i="11"/>
  <c r="F46" i="11"/>
  <c r="F45" i="11"/>
  <c r="F44" i="11"/>
  <c r="F52" i="11"/>
  <c r="F53" i="11" s="1"/>
  <c r="F43" i="11"/>
  <c r="H57" i="11"/>
  <c r="J47" i="11"/>
  <c r="D57" i="11"/>
  <c r="I84" i="11"/>
  <c r="I83" i="11"/>
  <c r="I81" i="11"/>
  <c r="I82" i="11"/>
  <c r="J85" i="11"/>
  <c r="J38" i="11"/>
  <c r="C10" i="11"/>
  <c r="C13" i="11"/>
  <c r="C29" i="11"/>
  <c r="C37" i="11"/>
  <c r="C17" i="11"/>
  <c r="C32" i="11"/>
  <c r="C21" i="11"/>
  <c r="C33" i="11"/>
  <c r="C9" i="11"/>
  <c r="C25" i="11"/>
  <c r="C36" i="11"/>
  <c r="C28" i="11"/>
  <c r="C12" i="11"/>
  <c r="C27" i="11"/>
  <c r="C11" i="11"/>
  <c r="C30" i="11"/>
  <c r="C14" i="11"/>
  <c r="C44" i="11"/>
  <c r="C35" i="11"/>
  <c r="C46" i="11"/>
  <c r="C31" i="11"/>
  <c r="C24" i="11"/>
  <c r="C8" i="11"/>
  <c r="C23" i="11"/>
  <c r="C52" i="11"/>
  <c r="C53" i="11" s="1"/>
  <c r="C26" i="11"/>
  <c r="C45" i="11"/>
  <c r="C20" i="11"/>
  <c r="C19" i="11"/>
  <c r="C7" i="11"/>
  <c r="C22" i="11"/>
  <c r="C16" i="11"/>
  <c r="C15" i="11"/>
  <c r="C34" i="11"/>
  <c r="C18" i="11"/>
  <c r="C43" i="11"/>
  <c r="I44" i="15" l="1"/>
  <c r="I33" i="15"/>
  <c r="I85" i="11"/>
  <c r="J57" i="11"/>
  <c r="I36" i="11"/>
  <c r="I32" i="11"/>
  <c r="I28" i="11"/>
  <c r="I24" i="11"/>
  <c r="I20" i="11"/>
  <c r="I16" i="11"/>
  <c r="I12" i="11"/>
  <c r="I8" i="11"/>
  <c r="I44" i="11"/>
  <c r="I35" i="11"/>
  <c r="I31" i="11"/>
  <c r="I27" i="11"/>
  <c r="I23" i="11"/>
  <c r="I15" i="11"/>
  <c r="I11" i="11"/>
  <c r="I43" i="11"/>
  <c r="I34" i="11"/>
  <c r="I30" i="11"/>
  <c r="I26" i="11"/>
  <c r="I22" i="11"/>
  <c r="I18" i="11"/>
  <c r="I14" i="11"/>
  <c r="I10" i="11"/>
  <c r="I46" i="11"/>
  <c r="I37" i="11"/>
  <c r="I33" i="11"/>
  <c r="I29" i="11"/>
  <c r="I25" i="11"/>
  <c r="I21" i="11"/>
  <c r="I17" i="11"/>
  <c r="I13" i="11"/>
  <c r="I9" i="11"/>
  <c r="I45" i="11"/>
  <c r="I7" i="11"/>
  <c r="I19" i="11"/>
  <c r="I52" i="11"/>
  <c r="I53" i="11" s="1"/>
  <c r="F47" i="11"/>
  <c r="F38" i="11"/>
  <c r="C38" i="11"/>
  <c r="C47" i="11"/>
  <c r="C57" i="11" l="1"/>
  <c r="I38" i="11"/>
  <c r="F57" i="11"/>
  <c r="I47" i="11"/>
  <c r="I57" i="11" l="1"/>
  <c r="B66" i="11"/>
  <c r="C62" i="11" l="1"/>
  <c r="C65" i="11"/>
  <c r="C64" i="11"/>
  <c r="C63" i="11"/>
  <c r="C66" i="11" l="1"/>
  <c r="E66" i="11"/>
</calcChain>
</file>

<file path=xl/sharedStrings.xml><?xml version="1.0" encoding="utf-8"?>
<sst xmlns="http://schemas.openxmlformats.org/spreadsheetml/2006/main" count="480" uniqueCount="135">
  <si>
    <t>Garçons</t>
  </si>
  <si>
    <t>Filles</t>
  </si>
  <si>
    <t>Tous</t>
  </si>
  <si>
    <t>Nombre</t>
  </si>
  <si>
    <t>%</t>
  </si>
  <si>
    <t>Moyenne</t>
  </si>
  <si>
    <t>EPREUVES LISTE NATIONALE</t>
  </si>
  <si>
    <t>EPREUVES ACADEMIQUES</t>
  </si>
  <si>
    <t>TOTAL</t>
  </si>
  <si>
    <t>EPREUVES FACULTATIVES CCF</t>
  </si>
  <si>
    <t>EPREUVES PONCTUELLES OBLIGATOIRE</t>
  </si>
  <si>
    <t>EPREUVES FACULTATIVES PONCTUELLES</t>
  </si>
  <si>
    <t>ENSEIGNEMENT DE COMPLEMENT</t>
  </si>
  <si>
    <t>ACADEMIE :</t>
  </si>
  <si>
    <t>3.ACROSPORT</t>
  </si>
  <si>
    <t>3.AEROBIC</t>
  </si>
  <si>
    <t>3.ARTS DU CIRQUE</t>
  </si>
  <si>
    <t>4.BADMINTON SIMPLE</t>
  </si>
  <si>
    <t>4.BASKET-BALL</t>
  </si>
  <si>
    <t>2.COURSE D'ORIENTATION</t>
  </si>
  <si>
    <t>1.COURSE DE DEMI-FOND</t>
  </si>
  <si>
    <t>1.COURSE DE HAIES</t>
  </si>
  <si>
    <t>1.COURSE EN DUREE</t>
  </si>
  <si>
    <t>1.DISQUE</t>
  </si>
  <si>
    <t>2.ESCALADE</t>
  </si>
  <si>
    <t>4.FOOTBALL</t>
  </si>
  <si>
    <t>3.GYMNASTIQUE (SOL ET AGRES)</t>
  </si>
  <si>
    <t>3.GYMNASTIQUE RYTHMIQUE</t>
  </si>
  <si>
    <t>4.HANDBALL</t>
  </si>
  <si>
    <t>4.JUDO</t>
  </si>
  <si>
    <t>1.LANCER DU JAVELOT</t>
  </si>
  <si>
    <t>5.MUSCULATION</t>
  </si>
  <si>
    <t>1.NATATION DE DISTANCE</t>
  </si>
  <si>
    <t>1.NATATION DE VITESSE</t>
  </si>
  <si>
    <t>5.NATATION EN DUREE</t>
  </si>
  <si>
    <t>1.RELAIS VITESSE</t>
  </si>
  <si>
    <t>4.RUGBY</t>
  </si>
  <si>
    <t>1.SAUT EN HAUTEUR</t>
  </si>
  <si>
    <t>1.SAUT EN PENTABOND</t>
  </si>
  <si>
    <t>2.SAUVETAGE</t>
  </si>
  <si>
    <t>4.SAVATE BOXE FRANCAISE</t>
  </si>
  <si>
    <t>5.STEP</t>
  </si>
  <si>
    <t>4.TENNIS TABLE SIMPLE</t>
  </si>
  <si>
    <t>4.VOLLEY-BALL</t>
  </si>
  <si>
    <t>3. ACROSPORT</t>
  </si>
  <si>
    <t>3. ARTS DU CIRQUE</t>
  </si>
  <si>
    <t>4. BADMINTON SIMPLE</t>
  </si>
  <si>
    <t>4. BASKET-BALL</t>
  </si>
  <si>
    <t>2. COURSE D'ORIENTATION</t>
  </si>
  <si>
    <t>1. COURSE DE DEMI-FOND</t>
  </si>
  <si>
    <t>1. COURSE DE HAIES</t>
  </si>
  <si>
    <t>5. COURSE EN DUREE</t>
  </si>
  <si>
    <t>2. ESCALADE</t>
  </si>
  <si>
    <t>4. FOOTBALL</t>
  </si>
  <si>
    <t>3. SAUT DE CHEVAL</t>
  </si>
  <si>
    <t>4. HANDBALL</t>
  </si>
  <si>
    <t>4. JUDO</t>
  </si>
  <si>
    <t>1. LANCER DU JAVELOT</t>
  </si>
  <si>
    <t>5. MUSCULATION</t>
  </si>
  <si>
    <t>4. RUGBY</t>
  </si>
  <si>
    <t>1. SAUT EN PENTABOND</t>
  </si>
  <si>
    <t>4. SAVATE BOXE FRANCAISE</t>
  </si>
  <si>
    <t>5. STEP</t>
  </si>
  <si>
    <t>4. TENNIS TABLE SIMPLE</t>
  </si>
  <si>
    <t>4. VOLLEY-BALL</t>
  </si>
  <si>
    <t>MOYENNES EPREUVES NATIONALES</t>
  </si>
  <si>
    <t xml:space="preserve">ACTIVITES </t>
  </si>
  <si>
    <t>3 DANSE</t>
  </si>
  <si>
    <t>Toutes Epreuves adaptées</t>
  </si>
  <si>
    <t>EPREUVES ADAPTEES Y COMPRIS ACADEMIQUES</t>
  </si>
  <si>
    <t>MOYENNES EPREUVES ADAPTEES</t>
  </si>
  <si>
    <t>3. DANSE (Choregraphie collective)</t>
  </si>
  <si>
    <t>1. COURSE DE RELAIS VITESSE</t>
  </si>
  <si>
    <t>3. GYMNASTIQUE AU SOL</t>
  </si>
  <si>
    <t>1. LANCER DU DISQUE</t>
  </si>
  <si>
    <t>2. NATATION SAUVETAGE</t>
  </si>
  <si>
    <t>1. NATATION DE VITESSE</t>
  </si>
  <si>
    <t>Inaptes Totaux</t>
  </si>
  <si>
    <t>Toutes APSA confondues</t>
  </si>
  <si>
    <t>BAC GT - HNSS</t>
  </si>
  <si>
    <t>BAC GT - JO</t>
  </si>
  <si>
    <t>SHN - HNSS - JO</t>
  </si>
  <si>
    <t>Cas Spécifiques "Note + DI + DI"</t>
  </si>
  <si>
    <t>Note + DI + DI =   Note</t>
  </si>
  <si>
    <t>Note + DI + DI =   DI</t>
  </si>
  <si>
    <t>Moy</t>
  </si>
  <si>
    <t>ENSEIGNEMENT FACULTATIF - BAC GT</t>
  </si>
  <si>
    <t>BAC GT - SHN</t>
  </si>
  <si>
    <t>Contrôle Adapté</t>
  </si>
  <si>
    <t>Protocole standard</t>
  </si>
  <si>
    <t>Répartition des candidats</t>
  </si>
  <si>
    <t>Total candidats</t>
  </si>
  <si>
    <t>Gym/TT</t>
  </si>
  <si>
    <t>3X500 / Badminton</t>
  </si>
  <si>
    <t>3X500 / TT</t>
  </si>
  <si>
    <t>Gym / Badminton</t>
  </si>
  <si>
    <t>Badminton / Sauvetage</t>
  </si>
  <si>
    <t>Natation</t>
  </si>
  <si>
    <t>Judo</t>
  </si>
  <si>
    <t>Tennis</t>
  </si>
  <si>
    <t>EPREUVES PONCTUELLES -  Enseignement obligatoire</t>
  </si>
  <si>
    <t>CCF - Enseignement obligatoire</t>
  </si>
  <si>
    <t>Résultats Académiques</t>
  </si>
  <si>
    <t xml:space="preserve">Total </t>
  </si>
  <si>
    <t>Inaptes Partiels</t>
  </si>
  <si>
    <t>EPSNET ne fournit pas le détail Garçons Filles</t>
  </si>
  <si>
    <t>Rugby</t>
  </si>
  <si>
    <t>Surf</t>
  </si>
  <si>
    <t>BORDEAUX</t>
  </si>
  <si>
    <t>2. CANOË KAYAK</t>
  </si>
  <si>
    <t>1. TIR A L'ARC</t>
  </si>
  <si>
    <t>4. PELOTE BASQUE</t>
  </si>
  <si>
    <t>2. AVIRON</t>
  </si>
  <si>
    <t>+ BCP</t>
  </si>
  <si>
    <t>Toutes APSA</t>
  </si>
  <si>
    <t>AVIRON</t>
  </si>
  <si>
    <t>RUGBY</t>
  </si>
  <si>
    <t>NATATION DE DISTANCE</t>
  </si>
  <si>
    <t>BASKET</t>
  </si>
  <si>
    <t>MUSCULATION</t>
  </si>
  <si>
    <t>BADMINTON</t>
  </si>
  <si>
    <t>ESCALADE</t>
  </si>
  <si>
    <t>RELAIS VITESSE</t>
  </si>
  <si>
    <t>COURSE D'ORIENTATION</t>
  </si>
  <si>
    <t>NATATION DE VITESSE</t>
  </si>
  <si>
    <t>NATATION DE SAUVETAGE</t>
  </si>
  <si>
    <t>STEP</t>
  </si>
  <si>
    <t>VOLLEY</t>
  </si>
  <si>
    <t>HANDBALL</t>
  </si>
  <si>
    <t>COURSE DE DEMI FOND</t>
  </si>
  <si>
    <t>PELOTE BASQUE</t>
  </si>
  <si>
    <t>COURSE DE DUREE</t>
  </si>
  <si>
    <t>LANCER DU JAVELOT</t>
  </si>
  <si>
    <t>DANSE</t>
  </si>
  <si>
    <t>FOOTBALL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</si>
</sst>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sz val="9"/>
      <color indexed="12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9"/>
      <color indexed="10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/>
  </cellStyleXfs>
  <cellXfs count="293">
    <xf numFmtId="0" fontId="0" fillId="0" borderId="0" xfId="0">
      <alignment vertical="center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1" fontId="5" fillId="0" borderId="16" xfId="0" applyNumberFormat="1" applyFont="1" applyBorder="1" applyAlignment="1" applyProtection="1">
      <alignment horizontal="center" vertical="center"/>
      <protection locked="0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2" fontId="5" fillId="0" borderId="18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" fontId="4" fillId="0" borderId="3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" fontId="4" fillId="0" borderId="37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2" fontId="5" fillId="0" borderId="38" xfId="0" applyNumberFormat="1" applyFont="1" applyBorder="1" applyAlignment="1" applyProtection="1">
      <alignment horizontal="center" vertical="center"/>
      <protection locked="0"/>
    </xf>
    <xf numFmtId="1" fontId="4" fillId="0" borderId="31" xfId="0" applyNumberFormat="1" applyFont="1" applyBorder="1" applyAlignment="1" applyProtection="1">
      <alignment horizontal="center" vertical="center"/>
      <protection locked="0"/>
    </xf>
    <xf numFmtId="2" fontId="4" fillId="0" borderId="32" xfId="0" applyNumberFormat="1" applyFont="1" applyBorder="1" applyAlignment="1" applyProtection="1">
      <alignment horizontal="center" vertical="center"/>
      <protection locked="0"/>
    </xf>
    <xf numFmtId="1" fontId="4" fillId="0" borderId="45" xfId="0" applyNumberFormat="1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2" fontId="4" fillId="0" borderId="46" xfId="0" applyNumberFormat="1" applyFont="1" applyBorder="1" applyAlignment="1" applyProtection="1">
      <alignment horizontal="center" vertical="center"/>
      <protection locked="0"/>
    </xf>
    <xf numFmtId="1" fontId="5" fillId="0" borderId="45" xfId="0" applyNumberFormat="1" applyFont="1" applyBorder="1" applyAlignment="1" applyProtection="1">
      <alignment horizontal="center" vertical="center"/>
      <protection locked="0"/>
    </xf>
    <xf numFmtId="2" fontId="5" fillId="0" borderId="47" xfId="0" applyNumberFormat="1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/>
    <xf numFmtId="0" fontId="3" fillId="5" borderId="24" xfId="0" applyFont="1" applyFill="1" applyBorder="1" applyAlignment="1" applyProtection="1"/>
    <xf numFmtId="0" fontId="3" fillId="5" borderId="30" xfId="0" applyFont="1" applyFill="1" applyBorder="1" applyAlignment="1" applyProtection="1"/>
    <xf numFmtId="0" fontId="3" fillId="0" borderId="0" xfId="0" applyFont="1" applyProtection="1">
      <alignment vertical="center"/>
    </xf>
    <xf numFmtId="0" fontId="7" fillId="5" borderId="36" xfId="0" applyFont="1" applyFill="1" applyBorder="1" applyAlignment="1" applyProtection="1">
      <alignment horizontal="center"/>
    </xf>
    <xf numFmtId="0" fontId="7" fillId="5" borderId="39" xfId="0" applyFont="1" applyFill="1" applyBorder="1" applyAlignment="1" applyProtection="1">
      <alignment horizontal="center"/>
    </xf>
    <xf numFmtId="0" fontId="7" fillId="5" borderId="37" xfId="0" applyFont="1" applyFill="1" applyBorder="1" applyAlignment="1" applyProtection="1">
      <alignment horizontal="center"/>
    </xf>
    <xf numFmtId="0" fontId="8" fillId="5" borderId="36" xfId="0" applyFont="1" applyFill="1" applyBorder="1" applyAlignment="1" applyProtection="1">
      <alignment horizontal="center"/>
    </xf>
    <xf numFmtId="0" fontId="8" fillId="5" borderId="39" xfId="0" applyFont="1" applyFill="1" applyBorder="1" applyAlignment="1" applyProtection="1">
      <alignment horizontal="center"/>
    </xf>
    <xf numFmtId="0" fontId="8" fillId="5" borderId="38" xfId="0" applyFont="1" applyFill="1" applyBorder="1" applyAlignment="1" applyProtection="1">
      <alignment horizontal="center"/>
    </xf>
    <xf numFmtId="0" fontId="9" fillId="5" borderId="37" xfId="0" applyFont="1" applyFill="1" applyBorder="1" applyAlignment="1" applyProtection="1">
      <alignment horizontal="center"/>
    </xf>
    <xf numFmtId="0" fontId="9" fillId="5" borderId="39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7" fillId="2" borderId="24" xfId="0" applyFont="1" applyFill="1" applyBorder="1" applyAlignment="1" applyProtection="1">
      <alignment horizontal="center"/>
    </xf>
    <xf numFmtId="0" fontId="8" fillId="2" borderId="24" xfId="0" applyFont="1" applyFill="1" applyBorder="1" applyAlignment="1" applyProtection="1">
      <alignment horizontal="center"/>
    </xf>
    <xf numFmtId="0" fontId="9" fillId="2" borderId="24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10" fillId="0" borderId="49" xfId="0" applyFont="1" applyFill="1" applyBorder="1" applyAlignment="1" applyProtection="1">
      <alignment vertical="center"/>
    </xf>
    <xf numFmtId="10" fontId="5" fillId="5" borderId="13" xfId="0" applyNumberFormat="1" applyFont="1" applyFill="1" applyBorder="1" applyAlignment="1" applyProtection="1">
      <alignment horizontal="center" vertical="center"/>
    </xf>
    <xf numFmtId="1" fontId="6" fillId="5" borderId="10" xfId="0" applyNumberFormat="1" applyFont="1" applyFill="1" applyBorder="1" applyAlignment="1" applyProtection="1">
      <alignment horizontal="center" vertical="center"/>
    </xf>
    <xf numFmtId="10" fontId="6" fillId="5" borderId="13" xfId="0" applyNumberFormat="1" applyFont="1" applyFill="1" applyBorder="1" applyAlignment="1" applyProtection="1">
      <alignment horizontal="center" vertical="center"/>
    </xf>
    <xf numFmtId="2" fontId="6" fillId="5" borderId="11" xfId="0" applyNumberFormat="1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vertical="center"/>
    </xf>
    <xf numFmtId="10" fontId="5" fillId="5" borderId="42" xfId="0" applyNumberFormat="1" applyFont="1" applyFill="1" applyBorder="1" applyAlignment="1" applyProtection="1">
      <alignment horizontal="center" vertical="center"/>
    </xf>
    <xf numFmtId="1" fontId="6" fillId="5" borderId="43" xfId="0" applyNumberFormat="1" applyFont="1" applyFill="1" applyBorder="1" applyAlignment="1" applyProtection="1">
      <alignment horizontal="center" vertical="center"/>
    </xf>
    <xf numFmtId="10" fontId="6" fillId="5" borderId="42" xfId="0" applyNumberFormat="1" applyFont="1" applyFill="1" applyBorder="1" applyAlignment="1" applyProtection="1">
      <alignment horizontal="center" vertical="center"/>
    </xf>
    <xf numFmtId="2" fontId="6" fillId="5" borderId="44" xfId="0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vertical="center"/>
    </xf>
    <xf numFmtId="10" fontId="4" fillId="5" borderId="19" xfId="0" applyNumberFormat="1" applyFont="1" applyFill="1" applyBorder="1" applyAlignment="1" applyProtection="1">
      <alignment horizontal="center" vertical="center"/>
    </xf>
    <xf numFmtId="10" fontId="5" fillId="5" borderId="19" xfId="0" applyNumberFormat="1" applyFont="1" applyFill="1" applyBorder="1" applyAlignment="1" applyProtection="1">
      <alignment horizontal="center" vertical="center"/>
    </xf>
    <xf numFmtId="1" fontId="6" fillId="5" borderId="14" xfId="0" applyNumberFormat="1" applyFont="1" applyFill="1" applyBorder="1" applyAlignment="1" applyProtection="1">
      <alignment horizontal="center" vertical="center"/>
    </xf>
    <xf numFmtId="10" fontId="6" fillId="5" borderId="19" xfId="0" applyNumberFormat="1" applyFont="1" applyFill="1" applyBorder="1" applyAlignment="1" applyProtection="1">
      <alignment horizontal="center" vertical="center"/>
    </xf>
    <xf numFmtId="2" fontId="6" fillId="5" borderId="15" xfId="0" applyNumberFormat="1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vertical="center"/>
    </xf>
    <xf numFmtId="1" fontId="6" fillId="5" borderId="21" xfId="0" applyNumberFormat="1" applyFont="1" applyFill="1" applyBorder="1" applyAlignment="1" applyProtection="1">
      <alignment horizontal="center" vertical="center"/>
    </xf>
    <xf numFmtId="10" fontId="6" fillId="5" borderId="7" xfId="0" applyNumberFormat="1" applyFont="1" applyFill="1" applyBorder="1" applyAlignment="1" applyProtection="1">
      <alignment horizontal="center" vertical="center"/>
    </xf>
    <xf numFmtId="2" fontId="6" fillId="5" borderId="22" xfId="0" applyNumberFormat="1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1" fontId="4" fillId="2" borderId="25" xfId="0" applyNumberFormat="1" applyFont="1" applyFill="1" applyBorder="1" applyAlignment="1" applyProtection="1">
      <alignment horizontal="center" vertical="center"/>
    </xf>
    <xf numFmtId="10" fontId="4" fillId="2" borderId="26" xfId="0" applyNumberFormat="1" applyFont="1" applyFill="1" applyBorder="1" applyAlignment="1" applyProtection="1">
      <alignment horizontal="center" vertical="center"/>
    </xf>
    <xf numFmtId="2" fontId="4" fillId="2" borderId="27" xfId="0" applyNumberFormat="1" applyFont="1" applyFill="1" applyBorder="1" applyAlignment="1" applyProtection="1">
      <alignment horizontal="center" vertical="center"/>
    </xf>
    <xf numFmtId="1" fontId="11" fillId="2" borderId="28" xfId="0" applyNumberFormat="1" applyFont="1" applyFill="1" applyBorder="1" applyAlignment="1" applyProtection="1">
      <alignment horizontal="center" vertical="center"/>
    </xf>
    <xf numFmtId="10" fontId="11" fillId="2" borderId="26" xfId="0" applyNumberFormat="1" applyFont="1" applyFill="1" applyBorder="1" applyAlignment="1" applyProtection="1">
      <alignment horizontal="center" vertical="center"/>
    </xf>
    <xf numFmtId="2" fontId="11" fillId="2" borderId="29" xfId="0" applyNumberFormat="1" applyFont="1" applyFill="1" applyBorder="1" applyAlignment="1" applyProtection="1">
      <alignment horizontal="center" vertical="center"/>
    </xf>
    <xf numFmtId="1" fontId="6" fillId="2" borderId="25" xfId="0" applyNumberFormat="1" applyFont="1" applyFill="1" applyBorder="1" applyAlignment="1" applyProtection="1">
      <alignment horizontal="center" vertical="center"/>
    </xf>
    <xf numFmtId="10" fontId="6" fillId="2" borderId="26" xfId="0" applyNumberFormat="1" applyFont="1" applyFill="1" applyBorder="1" applyAlignment="1" applyProtection="1">
      <alignment horizontal="center" vertical="center"/>
    </xf>
    <xf numFmtId="2" fontId="6" fillId="2" borderId="27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1" fontId="4" fillId="3" borderId="25" xfId="0" applyNumberFormat="1" applyFont="1" applyFill="1" applyBorder="1" applyAlignment="1" applyProtection="1">
      <alignment horizontal="center" vertical="center"/>
    </xf>
    <xf numFmtId="10" fontId="4" fillId="3" borderId="26" xfId="0" applyNumberFormat="1" applyFont="1" applyFill="1" applyBorder="1" applyAlignment="1" applyProtection="1">
      <alignment horizontal="center" vertical="center"/>
    </xf>
    <xf numFmtId="2" fontId="4" fillId="3" borderId="29" xfId="0" applyNumberFormat="1" applyFont="1" applyFill="1" applyBorder="1" applyAlignment="1" applyProtection="1">
      <alignment horizontal="center" vertical="center"/>
    </xf>
    <xf numFmtId="1" fontId="11" fillId="3" borderId="25" xfId="0" applyNumberFormat="1" applyFont="1" applyFill="1" applyBorder="1" applyAlignment="1" applyProtection="1">
      <alignment horizontal="center"/>
    </xf>
    <xf numFmtId="10" fontId="11" fillId="3" borderId="26" xfId="0" applyNumberFormat="1" applyFont="1" applyFill="1" applyBorder="1" applyAlignment="1" applyProtection="1">
      <alignment horizontal="center"/>
    </xf>
    <xf numFmtId="2" fontId="11" fillId="3" borderId="29" xfId="0" applyNumberFormat="1" applyFont="1" applyFill="1" applyBorder="1" applyAlignment="1" applyProtection="1">
      <alignment horizontal="center"/>
    </xf>
    <xf numFmtId="1" fontId="6" fillId="3" borderId="25" xfId="0" applyNumberFormat="1" applyFont="1" applyFill="1" applyBorder="1" applyAlignment="1" applyProtection="1">
      <alignment horizontal="center"/>
    </xf>
    <xf numFmtId="10" fontId="6" fillId="3" borderId="26" xfId="0" applyNumberFormat="1" applyFont="1" applyFill="1" applyBorder="1" applyAlignment="1" applyProtection="1">
      <alignment horizontal="center"/>
    </xf>
    <xf numFmtId="2" fontId="6" fillId="3" borderId="27" xfId="0" applyNumberFormat="1" applyFont="1" applyFill="1" applyBorder="1" applyAlignment="1" applyProtection="1">
      <alignment horizontal="center"/>
    </xf>
    <xf numFmtId="0" fontId="9" fillId="7" borderId="23" xfId="0" applyFont="1" applyFill="1" applyBorder="1" applyAlignment="1" applyProtection="1">
      <alignment horizontal="center" vertical="center"/>
    </xf>
    <xf numFmtId="1" fontId="7" fillId="7" borderId="25" xfId="0" applyNumberFormat="1" applyFont="1" applyFill="1" applyBorder="1" applyAlignment="1" applyProtection="1">
      <alignment horizontal="center" vertical="center"/>
    </xf>
    <xf numFmtId="10" fontId="7" fillId="7" borderId="26" xfId="0" applyNumberFormat="1" applyFont="1" applyFill="1" applyBorder="1" applyAlignment="1" applyProtection="1">
      <alignment horizontal="center" vertical="center"/>
    </xf>
    <xf numFmtId="2" fontId="7" fillId="7" borderId="29" xfId="0" applyNumberFormat="1" applyFont="1" applyFill="1" applyBorder="1" applyAlignment="1" applyProtection="1">
      <alignment horizontal="center" vertical="center"/>
    </xf>
    <xf numFmtId="1" fontId="14" fillId="7" borderId="25" xfId="0" applyNumberFormat="1" applyFont="1" applyFill="1" applyBorder="1" applyAlignment="1" applyProtection="1">
      <alignment horizontal="center"/>
    </xf>
    <xf numFmtId="10" fontId="14" fillId="7" borderId="26" xfId="0" applyNumberFormat="1" applyFont="1" applyFill="1" applyBorder="1" applyAlignment="1" applyProtection="1">
      <alignment horizontal="center"/>
    </xf>
    <xf numFmtId="2" fontId="14" fillId="7" borderId="29" xfId="0" applyNumberFormat="1" applyFont="1" applyFill="1" applyBorder="1" applyAlignment="1" applyProtection="1">
      <alignment horizontal="center"/>
    </xf>
    <xf numFmtId="1" fontId="9" fillId="7" borderId="25" xfId="0" applyNumberFormat="1" applyFont="1" applyFill="1" applyBorder="1" applyAlignment="1" applyProtection="1">
      <alignment horizontal="center"/>
    </xf>
    <xf numFmtId="10" fontId="9" fillId="7" borderId="26" xfId="0" applyNumberFormat="1" applyFont="1" applyFill="1" applyBorder="1" applyAlignment="1" applyProtection="1">
      <alignment horizontal="center"/>
    </xf>
    <xf numFmtId="2" fontId="9" fillId="7" borderId="27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2" fillId="0" borderId="5" xfId="0" applyFont="1" applyBorder="1" applyAlignment="1" applyProtection="1">
      <alignment wrapText="1"/>
    </xf>
    <xf numFmtId="0" fontId="7" fillId="5" borderId="6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/>
    </xf>
    <xf numFmtId="0" fontId="8" fillId="5" borderId="6" xfId="0" applyFont="1" applyFill="1" applyBorder="1" applyAlignment="1" applyProtection="1">
      <alignment horizontal="center"/>
    </xf>
    <xf numFmtId="0" fontId="8" fillId="5" borderId="7" xfId="0" applyFont="1" applyFill="1" applyBorder="1" applyAlignment="1" applyProtection="1">
      <alignment horizontal="center"/>
    </xf>
    <xf numFmtId="0" fontId="8" fillId="5" borderId="9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1" fontId="4" fillId="5" borderId="23" xfId="0" applyNumberFormat="1" applyFont="1" applyFill="1" applyBorder="1" applyAlignment="1" applyProtection="1">
      <alignment horizontal="center" vertical="center"/>
    </xf>
    <xf numFmtId="10" fontId="4" fillId="5" borderId="26" xfId="0" applyNumberFormat="1" applyFont="1" applyFill="1" applyBorder="1" applyAlignment="1" applyProtection="1">
      <alignment horizontal="center" vertical="center"/>
    </xf>
    <xf numFmtId="2" fontId="4" fillId="5" borderId="24" xfId="0" applyNumberFormat="1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/>
    </xf>
    <xf numFmtId="0" fontId="7" fillId="6" borderId="8" xfId="0" applyFont="1" applyFill="1" applyBorder="1" applyAlignment="1" applyProtection="1">
      <alignment horizontal="center"/>
    </xf>
    <xf numFmtId="0" fontId="8" fillId="6" borderId="6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/>
    </xf>
    <xf numFmtId="0" fontId="8" fillId="6" borderId="9" xfId="0" applyFont="1" applyFill="1" applyBorder="1" applyAlignment="1" applyProtection="1">
      <alignment horizontal="center"/>
    </xf>
    <xf numFmtId="0" fontId="9" fillId="6" borderId="8" xfId="0" applyFont="1" applyFill="1" applyBorder="1" applyAlignment="1" applyProtection="1">
      <alignment horizontal="center"/>
    </xf>
    <xf numFmtId="0" fontId="9" fillId="6" borderId="7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7" fillId="4" borderId="24" xfId="0" applyFont="1" applyFill="1" applyBorder="1" applyAlignment="1" applyProtection="1">
      <alignment horizontal="center"/>
    </xf>
    <xf numFmtId="0" fontId="8" fillId="4" borderId="24" xfId="0" applyFont="1" applyFill="1" applyBorder="1" applyAlignment="1" applyProtection="1">
      <alignment horizontal="center"/>
    </xf>
    <xf numFmtId="0" fontId="9" fillId="4" borderId="24" xfId="0" applyFont="1" applyFill="1" applyBorder="1" applyAlignment="1" applyProtection="1">
      <alignment horizontal="center"/>
    </xf>
    <xf numFmtId="0" fontId="9" fillId="4" borderId="30" xfId="0" applyFont="1" applyFill="1" applyBorder="1" applyAlignment="1" applyProtection="1">
      <alignment horizontal="center"/>
    </xf>
    <xf numFmtId="0" fontId="3" fillId="6" borderId="31" xfId="0" applyFont="1" applyFill="1" applyBorder="1" applyAlignment="1" applyProtection="1">
      <alignment horizontal="center" vertical="center"/>
    </xf>
    <xf numFmtId="10" fontId="4" fillId="6" borderId="13" xfId="0" applyNumberFormat="1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 vertical="center"/>
    </xf>
    <xf numFmtId="10" fontId="4" fillId="6" borderId="19" xfId="0" applyNumberFormat="1" applyFont="1" applyFill="1" applyBorder="1" applyAlignment="1" applyProtection="1">
      <alignment horizontal="center" vertical="center"/>
    </xf>
    <xf numFmtId="10" fontId="5" fillId="6" borderId="19" xfId="0" applyNumberFormat="1" applyFont="1" applyFill="1" applyBorder="1" applyAlignment="1" applyProtection="1">
      <alignment horizontal="center" vertical="center"/>
    </xf>
    <xf numFmtId="1" fontId="6" fillId="6" borderId="14" xfId="0" applyNumberFormat="1" applyFont="1" applyFill="1" applyBorder="1" applyAlignment="1" applyProtection="1">
      <alignment horizontal="center" vertical="center"/>
    </xf>
    <xf numFmtId="10" fontId="6" fillId="6" borderId="19" xfId="0" applyNumberFormat="1" applyFont="1" applyFill="1" applyBorder="1" applyAlignment="1" applyProtection="1">
      <alignment horizontal="center" vertical="center"/>
    </xf>
    <xf numFmtId="2" fontId="6" fillId="6" borderId="15" xfId="0" applyNumberFormat="1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10" fontId="4" fillId="6" borderId="7" xfId="0" applyNumberFormat="1" applyFont="1" applyFill="1" applyBorder="1" applyAlignment="1" applyProtection="1">
      <alignment horizontal="center" vertical="center"/>
    </xf>
    <xf numFmtId="10" fontId="5" fillId="6" borderId="7" xfId="0" applyNumberFormat="1" applyFont="1" applyFill="1" applyBorder="1" applyAlignment="1" applyProtection="1">
      <alignment horizontal="center" vertical="center"/>
    </xf>
    <xf numFmtId="10" fontId="6" fillId="6" borderId="7" xfId="0" applyNumberFormat="1" applyFont="1" applyFill="1" applyBorder="1" applyAlignment="1" applyProtection="1">
      <alignment horizontal="center" vertical="center"/>
    </xf>
    <xf numFmtId="2" fontId="6" fillId="6" borderId="22" xfId="0" applyNumberFormat="1" applyFont="1" applyFill="1" applyBorder="1" applyAlignment="1" applyProtection="1">
      <alignment horizontal="center" vertical="center"/>
    </xf>
    <xf numFmtId="0" fontId="3" fillId="6" borderId="23" xfId="0" applyFont="1" applyFill="1" applyBorder="1" applyAlignment="1" applyProtection="1">
      <alignment horizontal="center" vertical="center"/>
    </xf>
    <xf numFmtId="1" fontId="4" fillId="6" borderId="23" xfId="0" applyNumberFormat="1" applyFont="1" applyFill="1" applyBorder="1" applyAlignment="1" applyProtection="1">
      <alignment horizontal="center" vertical="center"/>
    </xf>
    <xf numFmtId="10" fontId="4" fillId="6" borderId="26" xfId="0" applyNumberFormat="1" applyFont="1" applyFill="1" applyBorder="1" applyAlignment="1" applyProtection="1">
      <alignment horizontal="center" vertical="center"/>
    </xf>
    <xf numFmtId="2" fontId="4" fillId="6" borderId="24" xfId="0" applyNumberFormat="1" applyFont="1" applyFill="1" applyBorder="1" applyAlignment="1" applyProtection="1">
      <alignment horizontal="center" vertical="center"/>
    </xf>
    <xf numFmtId="2" fontId="4" fillId="6" borderId="27" xfId="0" applyNumberFormat="1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 applyProtection="1">
      <alignment vertical="center"/>
    </xf>
    <xf numFmtId="10" fontId="4" fillId="6" borderId="42" xfId="0" applyNumberFormat="1" applyFont="1" applyFill="1" applyBorder="1" applyAlignment="1" applyProtection="1">
      <alignment horizontal="center" vertical="center"/>
    </xf>
    <xf numFmtId="1" fontId="6" fillId="6" borderId="43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2" borderId="24" xfId="0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2" fontId="5" fillId="0" borderId="0" xfId="0" applyNumberFormat="1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2" fontId="4" fillId="0" borderId="50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vertical="center"/>
    </xf>
    <xf numFmtId="0" fontId="7" fillId="5" borderId="6" xfId="0" applyFont="1" applyFill="1" applyBorder="1" applyAlignment="1" applyProtection="1">
      <alignment horizontal="center" vertical="center"/>
    </xf>
    <xf numFmtId="0" fontId="7" fillId="5" borderId="7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8" borderId="34" xfId="0" applyFont="1" applyFill="1" applyBorder="1" applyAlignment="1" applyProtection="1">
      <alignment horizontal="center" vertical="center"/>
      <protection locked="0"/>
    </xf>
    <xf numFmtId="0" fontId="13" fillId="0" borderId="51" xfId="0" applyFont="1" applyFill="1" applyBorder="1" applyAlignment="1" applyProtection="1">
      <alignment vertical="center"/>
    </xf>
    <xf numFmtId="0" fontId="13" fillId="0" borderId="52" xfId="0" applyFont="1" applyFill="1" applyBorder="1" applyAlignment="1" applyProtection="1">
      <alignment horizontal="left" vertical="center"/>
    </xf>
    <xf numFmtId="1" fontId="5" fillId="0" borderId="20" xfId="0" applyNumberFormat="1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</xf>
    <xf numFmtId="0" fontId="9" fillId="5" borderId="22" xfId="0" applyFont="1" applyFill="1" applyBorder="1" applyAlignment="1" applyProtection="1">
      <alignment horizontal="center" vertical="center"/>
    </xf>
    <xf numFmtId="1" fontId="5" fillId="7" borderId="29" xfId="0" applyNumberFormat="1" applyFont="1" applyFill="1" applyBorder="1" applyAlignment="1" applyProtection="1">
      <alignment horizontal="center" vertical="center"/>
    </xf>
    <xf numFmtId="1" fontId="18" fillId="7" borderId="26" xfId="0" applyNumberFormat="1" applyFont="1" applyFill="1" applyBorder="1" applyAlignment="1" applyProtection="1">
      <alignment horizontal="center" vertical="center"/>
    </xf>
    <xf numFmtId="10" fontId="5" fillId="7" borderId="25" xfId="1" applyNumberFormat="1" applyFont="1" applyFill="1" applyBorder="1" applyAlignment="1" applyProtection="1">
      <alignment horizontal="center" vertical="center"/>
    </xf>
    <xf numFmtId="10" fontId="18" fillId="7" borderId="29" xfId="1" applyNumberFormat="1" applyFont="1" applyFill="1" applyBorder="1" applyAlignment="1" applyProtection="1">
      <alignment horizontal="center" vertical="center"/>
    </xf>
    <xf numFmtId="10" fontId="5" fillId="5" borderId="44" xfId="1" applyNumberFormat="1" applyFont="1" applyFill="1" applyBorder="1" applyAlignment="1" applyProtection="1">
      <alignment horizontal="center" vertical="center"/>
    </xf>
    <xf numFmtId="10" fontId="18" fillId="5" borderId="44" xfId="1" applyNumberFormat="1" applyFont="1" applyFill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vertical="center"/>
    </xf>
    <xf numFmtId="0" fontId="13" fillId="0" borderId="20" xfId="0" applyFont="1" applyFill="1" applyBorder="1" applyAlignment="1" applyProtection="1">
      <alignment vertical="center"/>
    </xf>
    <xf numFmtId="1" fontId="4" fillId="5" borderId="21" xfId="0" applyNumberFormat="1" applyFont="1" applyFill="1" applyBorder="1" applyAlignment="1" applyProtection="1">
      <alignment horizontal="center" vertical="center"/>
    </xf>
    <xf numFmtId="10" fontId="4" fillId="5" borderId="22" xfId="0" applyNumberFormat="1" applyFont="1" applyFill="1" applyBorder="1" applyAlignment="1" applyProtection="1">
      <alignment horizontal="center" vertical="center"/>
    </xf>
    <xf numFmtId="0" fontId="18" fillId="5" borderId="45" xfId="0" applyFont="1" applyFill="1" applyBorder="1" applyAlignment="1" applyProtection="1">
      <alignment horizontal="center" vertical="center"/>
    </xf>
    <xf numFmtId="1" fontId="18" fillId="5" borderId="45" xfId="0" applyNumberFormat="1" applyFont="1" applyFill="1" applyBorder="1" applyAlignment="1" applyProtection="1">
      <alignment horizontal="center" vertical="center"/>
    </xf>
    <xf numFmtId="1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64" fontId="4" fillId="10" borderId="22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0" fontId="4" fillId="6" borderId="53" xfId="0" applyNumberFormat="1" applyFont="1" applyFill="1" applyBorder="1" applyAlignment="1" applyProtection="1">
      <alignment horizontal="center" vertical="center"/>
    </xf>
    <xf numFmtId="10" fontId="5" fillId="6" borderId="53" xfId="0" applyNumberFormat="1" applyFont="1" applyFill="1" applyBorder="1" applyAlignment="1" applyProtection="1">
      <alignment horizontal="center" vertical="center"/>
    </xf>
    <xf numFmtId="1" fontId="6" fillId="6" borderId="54" xfId="0" applyNumberFormat="1" applyFont="1" applyFill="1" applyBorder="1" applyAlignment="1" applyProtection="1">
      <alignment horizontal="center" vertical="center"/>
    </xf>
    <xf numFmtId="10" fontId="6" fillId="6" borderId="53" xfId="0" applyNumberFormat="1" applyFont="1" applyFill="1" applyBorder="1" applyAlignment="1" applyProtection="1">
      <alignment horizontal="center" vertical="center"/>
    </xf>
    <xf numFmtId="2" fontId="6" fillId="6" borderId="55" xfId="0" applyNumberFormat="1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/>
    </xf>
    <xf numFmtId="10" fontId="4" fillId="6" borderId="39" xfId="0" applyNumberFormat="1" applyFont="1" applyFill="1" applyBorder="1" applyAlignment="1" applyProtection="1">
      <alignment horizontal="center" vertical="center"/>
    </xf>
    <xf numFmtId="10" fontId="5" fillId="6" borderId="39" xfId="0" applyNumberFormat="1" applyFont="1" applyFill="1" applyBorder="1" applyAlignment="1" applyProtection="1">
      <alignment horizontal="center" vertical="center"/>
    </xf>
    <xf numFmtId="1" fontId="6" fillId="6" borderId="40" xfId="0" applyNumberFormat="1" applyFont="1" applyFill="1" applyBorder="1" applyAlignment="1" applyProtection="1">
      <alignment horizontal="center" vertical="center"/>
    </xf>
    <xf numFmtId="10" fontId="6" fillId="6" borderId="39" xfId="0" applyNumberFormat="1" applyFont="1" applyFill="1" applyBorder="1" applyAlignment="1" applyProtection="1">
      <alignment horizontal="center" vertical="center"/>
    </xf>
    <xf numFmtId="2" fontId="6" fillId="6" borderId="41" xfId="0" applyNumberFormat="1" applyFont="1" applyFill="1" applyBorder="1" applyAlignment="1" applyProtection="1">
      <alignment horizontal="center" vertical="center"/>
    </xf>
    <xf numFmtId="1" fontId="5" fillId="5" borderId="23" xfId="0" applyNumberFormat="1" applyFont="1" applyFill="1" applyBorder="1" applyAlignment="1" applyProtection="1">
      <alignment horizontal="center" vertical="center"/>
    </xf>
    <xf numFmtId="10" fontId="5" fillId="5" borderId="26" xfId="0" applyNumberFormat="1" applyFont="1" applyFill="1" applyBorder="1" applyAlignment="1" applyProtection="1">
      <alignment horizontal="center" vertical="center"/>
    </xf>
    <xf numFmtId="2" fontId="5" fillId="5" borderId="24" xfId="0" applyNumberFormat="1" applyFont="1" applyFill="1" applyBorder="1" applyAlignment="1" applyProtection="1">
      <alignment horizontal="center" vertical="center"/>
    </xf>
    <xf numFmtId="1" fontId="6" fillId="5" borderId="23" xfId="0" applyNumberFormat="1" applyFont="1" applyFill="1" applyBorder="1" applyAlignment="1" applyProtection="1">
      <alignment horizontal="center" vertical="center"/>
    </xf>
    <xf numFmtId="10" fontId="6" fillId="5" borderId="26" xfId="0" applyNumberFormat="1" applyFont="1" applyFill="1" applyBorder="1" applyAlignment="1" applyProtection="1">
      <alignment horizontal="center" vertical="center"/>
    </xf>
    <xf numFmtId="2" fontId="6" fillId="5" borderId="27" xfId="0" applyNumberFormat="1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" fontId="5" fillId="6" borderId="23" xfId="0" applyNumberFormat="1" applyFont="1" applyFill="1" applyBorder="1" applyAlignment="1" applyProtection="1">
      <alignment horizontal="center" vertical="center"/>
    </xf>
    <xf numFmtId="10" fontId="5" fillId="6" borderId="26" xfId="0" applyNumberFormat="1" applyFont="1" applyFill="1" applyBorder="1" applyAlignment="1" applyProtection="1">
      <alignment horizontal="center" vertical="center"/>
    </xf>
    <xf numFmtId="2" fontId="5" fillId="6" borderId="24" xfId="0" applyNumberFormat="1" applyFont="1" applyFill="1" applyBorder="1" applyAlignment="1" applyProtection="1">
      <alignment horizontal="center" vertical="center"/>
    </xf>
    <xf numFmtId="1" fontId="6" fillId="6" borderId="23" xfId="0" applyNumberFormat="1" applyFont="1" applyFill="1" applyBorder="1" applyAlignment="1" applyProtection="1">
      <alignment horizontal="center" vertical="center"/>
    </xf>
    <xf numFmtId="10" fontId="6" fillId="6" borderId="26" xfId="0" applyNumberFormat="1" applyFont="1" applyFill="1" applyBorder="1" applyAlignment="1" applyProtection="1">
      <alignment horizontal="center" vertical="center"/>
    </xf>
    <xf numFmtId="2" fontId="6" fillId="6" borderId="27" xfId="0" applyNumberFormat="1" applyFont="1" applyFill="1" applyBorder="1" applyAlignment="1" applyProtection="1">
      <alignment horizontal="center" vertical="center"/>
    </xf>
    <xf numFmtId="1" fontId="6" fillId="5" borderId="14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1" fontId="5" fillId="0" borderId="45" xfId="0" applyNumberFormat="1" applyFont="1" applyFill="1" applyBorder="1" applyAlignment="1" applyProtection="1">
      <alignment horizontal="center" vertical="center"/>
      <protection locked="0"/>
    </xf>
    <xf numFmtId="1" fontId="4" fillId="0" borderId="43" xfId="0" applyNumberFormat="1" applyFont="1" applyFill="1" applyBorder="1" applyAlignment="1" applyProtection="1">
      <alignment horizontal="center" vertical="center"/>
      <protection locked="0"/>
    </xf>
    <xf numFmtId="2" fontId="4" fillId="0" borderId="43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5" borderId="31" xfId="0" applyFont="1" applyFill="1" applyBorder="1" applyAlignment="1" applyProtection="1">
      <alignment horizontal="center" vertical="center"/>
      <protection locked="0"/>
    </xf>
    <xf numFmtId="2" fontId="6" fillId="5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10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0" fontId="6" fillId="0" borderId="0" xfId="1" applyNumberFormat="1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164" fontId="4" fillId="10" borderId="22" xfId="0" applyNumberFormat="1" applyFont="1" applyFill="1" applyBorder="1" applyAlignment="1" applyProtection="1">
      <alignment horizontal="center" vertical="center"/>
      <protection locked="0"/>
    </xf>
    <xf numFmtId="10" fontId="3" fillId="0" borderId="0" xfId="1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vertical="center"/>
    </xf>
    <xf numFmtId="0" fontId="6" fillId="8" borderId="34" xfId="0" applyFont="1" applyFill="1" applyBorder="1" applyAlignment="1" applyProtection="1">
      <alignment horizontal="center" vertical="center"/>
    </xf>
    <xf numFmtId="1" fontId="6" fillId="5" borderId="20" xfId="0" applyNumberFormat="1" applyFont="1" applyFill="1" applyBorder="1" applyAlignment="1" applyProtection="1">
      <alignment horizontal="center" vertical="center"/>
    </xf>
    <xf numFmtId="0" fontId="6" fillId="8" borderId="34" xfId="0" applyFont="1" applyFill="1" applyBorder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6" fillId="9" borderId="0" xfId="0" applyNumberFormat="1" applyFont="1" applyFill="1" applyBorder="1" applyAlignment="1" applyProtection="1">
      <alignment horizontal="center" vertical="center"/>
      <protection locked="0"/>
    </xf>
    <xf numFmtId="2" fontId="6" fillId="9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</xf>
    <xf numFmtId="0" fontId="0" fillId="11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quotePrefix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center"/>
    </xf>
    <xf numFmtId="0" fontId="5" fillId="5" borderId="3" xfId="0" applyFont="1" applyFill="1" applyBorder="1" applyAlignment="1" applyProtection="1">
      <alignment horizontal="center"/>
    </xf>
    <xf numFmtId="0" fontId="5" fillId="5" borderId="4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2" borderId="23" xfId="0" applyFont="1" applyFill="1" applyBorder="1" applyAlignment="1" applyProtection="1">
      <alignment horizontal="left" vertical="center"/>
    </xf>
    <xf numFmtId="0" fontId="6" fillId="2" borderId="24" xfId="0" applyFont="1" applyFill="1" applyBorder="1" applyAlignment="1" applyProtection="1">
      <alignment horizontal="left"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/>
    </xf>
    <xf numFmtId="0" fontId="6" fillId="4" borderId="23" xfId="0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 applyProtection="1">
      <alignment horizontal="center" vertical="center"/>
    </xf>
    <xf numFmtId="0" fontId="4" fillId="5" borderId="31" xfId="0" applyFont="1" applyFill="1" applyBorder="1" applyAlignment="1" applyProtection="1">
      <alignment horizontal="center" vertical="center"/>
    </xf>
    <xf numFmtId="0" fontId="4" fillId="5" borderId="32" xfId="0" applyFont="1" applyFill="1" applyBorder="1" applyAlignment="1" applyProtection="1">
      <alignment horizontal="center" vertical="center"/>
    </xf>
    <xf numFmtId="0" fontId="5" fillId="5" borderId="31" xfId="0" applyFont="1" applyFill="1" applyBorder="1" applyAlignment="1" applyProtection="1">
      <alignment horizontal="center" vertical="center"/>
    </xf>
    <xf numFmtId="0" fontId="5" fillId="5" borderId="33" xfId="0" applyFont="1" applyFill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horizontal="center"/>
    </xf>
    <xf numFmtId="0" fontId="5" fillId="6" borderId="4" xfId="0" applyFont="1" applyFill="1" applyBorder="1" applyAlignment="1" applyProtection="1">
      <alignment horizontal="center"/>
    </xf>
    <xf numFmtId="0" fontId="6" fillId="6" borderId="3" xfId="0" applyFont="1" applyFill="1" applyBorder="1" applyAlignment="1" applyProtection="1">
      <alignment horizontal="center"/>
    </xf>
    <xf numFmtId="0" fontId="6" fillId="6" borderId="4" xfId="0" applyFont="1" applyFill="1" applyBorder="1" applyAlignment="1" applyProtection="1">
      <alignment horizontal="center"/>
    </xf>
    <xf numFmtId="1" fontId="4" fillId="5" borderId="31" xfId="0" applyNumberFormat="1" applyFont="1" applyFill="1" applyBorder="1" applyAlignment="1" applyProtection="1">
      <alignment horizontal="center" vertical="center"/>
    </xf>
    <xf numFmtId="1" fontId="4" fillId="5" borderId="33" xfId="0" applyNumberFormat="1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/>
    </xf>
    <xf numFmtId="0" fontId="6" fillId="5" borderId="33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18"/>
  <sheetViews>
    <sheetView tabSelected="1" topLeftCell="A28" zoomScale="93" zoomScaleNormal="93" workbookViewId="0">
      <selection sqref="A1:J1"/>
    </sheetView>
  </sheetViews>
  <sheetFormatPr baseColWidth="10" defaultRowHeight="12.75" x14ac:dyDescent="0.2"/>
  <cols>
    <col min="1" max="1" width="33.140625" style="224" bestFit="1" customWidth="1"/>
    <col min="2" max="2" width="9.7109375" style="232" bestFit="1" customWidth="1"/>
    <col min="3" max="4" width="9.5703125" style="232" customWidth="1"/>
    <col min="5" max="5" width="9.85546875" style="232" customWidth="1"/>
    <col min="6" max="6" width="9.42578125" style="232" bestFit="1" customWidth="1"/>
    <col min="7" max="7" width="8.85546875" style="232" customWidth="1"/>
    <col min="8" max="8" width="7.7109375" style="232" customWidth="1"/>
    <col min="9" max="9" width="10.5703125" style="232" customWidth="1"/>
    <col min="10" max="10" width="10.7109375" style="232" customWidth="1"/>
    <col min="11" max="11" width="4.28515625" style="224" customWidth="1"/>
    <col min="12" max="12" width="21.140625" style="224" bestFit="1" customWidth="1"/>
    <col min="13" max="16384" width="11.42578125" style="224"/>
  </cols>
  <sheetData>
    <row r="1" spans="1:21" ht="13.5" customHeight="1" x14ac:dyDescent="0.2">
      <c r="A1" s="271" t="s">
        <v>101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21" ht="13.5" customHeight="1" thickBot="1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</row>
    <row r="3" spans="1:21" ht="13.5" customHeight="1" thickBot="1" x14ac:dyDescent="0.25">
      <c r="A3" s="226" t="s">
        <v>108</v>
      </c>
      <c r="B3" s="26" t="s">
        <v>13</v>
      </c>
      <c r="C3" s="27"/>
      <c r="D3" s="272"/>
      <c r="E3" s="272"/>
      <c r="F3" s="272"/>
      <c r="G3" s="27"/>
      <c r="H3" s="27"/>
      <c r="I3" s="27"/>
      <c r="J3" s="28"/>
    </row>
    <row r="4" spans="1:21" ht="19.5" customHeight="1" x14ac:dyDescent="0.2">
      <c r="A4" s="226"/>
      <c r="B4" s="262" t="s">
        <v>0</v>
      </c>
      <c r="C4" s="263"/>
      <c r="D4" s="263"/>
      <c r="E4" s="264" t="s">
        <v>1</v>
      </c>
      <c r="F4" s="265"/>
      <c r="G4" s="266"/>
      <c r="H4" s="267" t="s">
        <v>2</v>
      </c>
      <c r="I4" s="267"/>
      <c r="J4" s="268"/>
    </row>
    <row r="5" spans="1:21" ht="13.5" customHeight="1" thickBot="1" x14ac:dyDescent="0.25">
      <c r="A5" s="227"/>
      <c r="B5" s="30" t="s">
        <v>3</v>
      </c>
      <c r="C5" s="31" t="s">
        <v>4</v>
      </c>
      <c r="D5" s="32" t="s">
        <v>5</v>
      </c>
      <c r="E5" s="33" t="s">
        <v>3</v>
      </c>
      <c r="F5" s="34" t="s">
        <v>4</v>
      </c>
      <c r="G5" s="35" t="s">
        <v>5</v>
      </c>
      <c r="H5" s="36" t="s">
        <v>3</v>
      </c>
      <c r="I5" s="37" t="s">
        <v>4</v>
      </c>
      <c r="J5" s="38" t="s">
        <v>5</v>
      </c>
    </row>
    <row r="6" spans="1:21" s="228" customFormat="1" ht="15" customHeight="1" thickBot="1" x14ac:dyDescent="0.25">
      <c r="A6" s="150" t="s">
        <v>6</v>
      </c>
      <c r="B6" s="39"/>
      <c r="C6" s="39"/>
      <c r="D6" s="39"/>
      <c r="E6" s="40"/>
      <c r="F6" s="40"/>
      <c r="G6" s="40"/>
      <c r="H6" s="41"/>
      <c r="I6" s="41"/>
      <c r="J6" s="42"/>
      <c r="L6" s="257"/>
      <c r="M6" s="257"/>
      <c r="N6" s="257"/>
      <c r="O6" s="257"/>
      <c r="P6" s="257"/>
      <c r="Q6" s="257"/>
      <c r="R6" s="257"/>
      <c r="S6" s="257"/>
      <c r="T6" s="257"/>
      <c r="U6" s="257"/>
    </row>
    <row r="7" spans="1:21" s="228" customFormat="1" ht="15" customHeight="1" x14ac:dyDescent="0.2">
      <c r="A7" s="43" t="s">
        <v>14</v>
      </c>
      <c r="B7" s="18">
        <v>2378</v>
      </c>
      <c r="C7" s="54">
        <f t="shared" ref="C7:C37" si="0">IF(B7="","",(B7/$B$57)*3)</f>
        <v>0.23634255424879907</v>
      </c>
      <c r="D7" s="151">
        <v>14.02</v>
      </c>
      <c r="E7" s="152">
        <v>4152</v>
      </c>
      <c r="F7" s="44">
        <f t="shared" ref="F7:F37" si="1">IF(E7="","",(E7/$E$57)*3)</f>
        <v>0.36522504031666914</v>
      </c>
      <c r="G7" s="155">
        <v>14.49</v>
      </c>
      <c r="H7" s="45">
        <f t="shared" ref="H7:H37" si="2">IF(B7+E7=0,0,B7+E7)</f>
        <v>6530</v>
      </c>
      <c r="I7" s="46">
        <f t="shared" ref="I7:I37" si="3">IF(H7="","",(H7/$H$57)*3)</f>
        <v>0.30471301913205789</v>
      </c>
      <c r="J7" s="47">
        <f t="shared" ref="J7:J37" si="4">IF((D7*B7)+(G7*E7)="",0,IF(H7=0,0,((D7*B7)+(G7*E7))/H7))</f>
        <v>14.318842266462482</v>
      </c>
      <c r="L7" s="258"/>
      <c r="M7" s="258"/>
      <c r="N7" s="258"/>
      <c r="O7" s="258"/>
      <c r="P7" s="258"/>
      <c r="Q7" s="258"/>
      <c r="R7" s="258"/>
      <c r="S7" s="258"/>
      <c r="T7" s="258"/>
      <c r="U7" s="258"/>
    </row>
    <row r="8" spans="1:21" s="228" customFormat="1" ht="15" customHeight="1" x14ac:dyDescent="0.2">
      <c r="A8" s="48" t="s">
        <v>15</v>
      </c>
      <c r="B8" s="1"/>
      <c r="C8" s="54" t="str">
        <f t="shared" si="0"/>
        <v/>
      </c>
      <c r="D8" s="153"/>
      <c r="E8" s="154"/>
      <c r="F8" s="49" t="str">
        <f t="shared" si="1"/>
        <v/>
      </c>
      <c r="G8" s="156"/>
      <c r="H8" s="50">
        <f t="shared" si="2"/>
        <v>0</v>
      </c>
      <c r="I8" s="51">
        <f t="shared" si="3"/>
        <v>0</v>
      </c>
      <c r="J8" s="52">
        <f t="shared" si="4"/>
        <v>0</v>
      </c>
      <c r="L8" s="258"/>
      <c r="M8" s="258"/>
      <c r="N8" s="258"/>
      <c r="O8" s="258"/>
      <c r="P8" s="258"/>
      <c r="Q8" s="258"/>
      <c r="R8" s="258"/>
      <c r="S8" s="258"/>
      <c r="T8" s="258"/>
      <c r="U8" s="258"/>
    </row>
    <row r="9" spans="1:21" s="228" customFormat="1" ht="15" customHeight="1" x14ac:dyDescent="0.2">
      <c r="A9" s="53" t="s">
        <v>16</v>
      </c>
      <c r="B9" s="2">
        <v>49</v>
      </c>
      <c r="C9" s="54">
        <f t="shared" si="0"/>
        <v>4.8699685274142786E-3</v>
      </c>
      <c r="D9" s="153">
        <v>14.03</v>
      </c>
      <c r="E9" s="154">
        <v>70</v>
      </c>
      <c r="F9" s="49">
        <f t="shared" si="1"/>
        <v>6.1574549186336307E-3</v>
      </c>
      <c r="G9" s="156">
        <v>14.18</v>
      </c>
      <c r="H9" s="56">
        <f t="shared" si="2"/>
        <v>119</v>
      </c>
      <c r="I9" s="51">
        <f t="shared" si="3"/>
        <v>5.5529631357909472E-3</v>
      </c>
      <c r="J9" s="58">
        <f t="shared" si="4"/>
        <v>14.118235294117646</v>
      </c>
      <c r="L9" s="258"/>
      <c r="M9" s="258"/>
      <c r="N9" s="258"/>
      <c r="O9" s="258"/>
      <c r="P9" s="258"/>
      <c r="Q9" s="258"/>
      <c r="R9" s="258"/>
      <c r="S9" s="258"/>
      <c r="T9" s="258"/>
      <c r="U9" s="258"/>
    </row>
    <row r="10" spans="1:21" s="228" customFormat="1" ht="15" customHeight="1" x14ac:dyDescent="0.2">
      <c r="A10" s="53" t="s">
        <v>17</v>
      </c>
      <c r="B10" s="2">
        <v>3641</v>
      </c>
      <c r="C10" s="54">
        <f t="shared" si="0"/>
        <v>0.36186847772072217</v>
      </c>
      <c r="D10" s="153">
        <v>14.25</v>
      </c>
      <c r="E10" s="154">
        <v>5065</v>
      </c>
      <c r="F10" s="49">
        <f t="shared" si="1"/>
        <v>0.44553584518399059</v>
      </c>
      <c r="G10" s="156">
        <v>12.68</v>
      </c>
      <c r="H10" s="56">
        <f t="shared" si="2"/>
        <v>8706</v>
      </c>
      <c r="I10" s="51">
        <f t="shared" si="3"/>
        <v>0.40625291647223516</v>
      </c>
      <c r="J10" s="58">
        <f t="shared" si="4"/>
        <v>13.336601194578451</v>
      </c>
      <c r="L10" s="258"/>
      <c r="M10" s="258"/>
      <c r="N10" s="258"/>
      <c r="O10" s="258"/>
      <c r="P10" s="258"/>
      <c r="Q10" s="258"/>
      <c r="R10" s="258"/>
      <c r="S10" s="258"/>
      <c r="T10" s="258"/>
      <c r="U10" s="258"/>
    </row>
    <row r="11" spans="1:21" s="228" customFormat="1" ht="15" customHeight="1" x14ac:dyDescent="0.2">
      <c r="A11" s="48" t="s">
        <v>18</v>
      </c>
      <c r="B11" s="2">
        <v>908</v>
      </c>
      <c r="C11" s="54">
        <f t="shared" si="0"/>
        <v>9.0243498426370722E-2</v>
      </c>
      <c r="D11" s="153">
        <v>14.47</v>
      </c>
      <c r="E11" s="154">
        <v>998</v>
      </c>
      <c r="F11" s="49">
        <f t="shared" si="1"/>
        <v>8.778771441137663E-2</v>
      </c>
      <c r="G11" s="156">
        <v>12.86</v>
      </c>
      <c r="H11" s="56">
        <f t="shared" si="2"/>
        <v>1906</v>
      </c>
      <c r="I11" s="51">
        <f t="shared" si="3"/>
        <v>8.894073728418106E-2</v>
      </c>
      <c r="J11" s="58">
        <f t="shared" si="4"/>
        <v>13.626988457502623</v>
      </c>
      <c r="L11" s="258"/>
      <c r="M11" s="258"/>
      <c r="N11" s="258"/>
      <c r="O11" s="258"/>
      <c r="P11" s="258"/>
      <c r="Q11" s="258"/>
      <c r="R11" s="258"/>
      <c r="S11" s="258"/>
      <c r="T11" s="258"/>
      <c r="U11" s="258"/>
    </row>
    <row r="12" spans="1:21" s="228" customFormat="1" ht="15" customHeight="1" x14ac:dyDescent="0.2">
      <c r="A12" s="53" t="s">
        <v>19</v>
      </c>
      <c r="B12" s="2">
        <v>679</v>
      </c>
      <c r="C12" s="54">
        <f t="shared" si="0"/>
        <v>6.7483849594169296E-2</v>
      </c>
      <c r="D12" s="153">
        <v>13.97</v>
      </c>
      <c r="E12" s="154">
        <v>694</v>
      </c>
      <c r="F12" s="49">
        <f t="shared" si="1"/>
        <v>6.1046767336167714E-2</v>
      </c>
      <c r="G12" s="156">
        <v>13.22</v>
      </c>
      <c r="H12" s="56">
        <f t="shared" si="2"/>
        <v>1373</v>
      </c>
      <c r="I12" s="51">
        <f t="shared" si="3"/>
        <v>6.4069062062529158E-2</v>
      </c>
      <c r="J12" s="58">
        <f t="shared" si="4"/>
        <v>13.590903131828114</v>
      </c>
      <c r="L12" s="258"/>
      <c r="M12" s="258"/>
      <c r="N12" s="258"/>
      <c r="O12" s="258"/>
      <c r="P12" s="258"/>
      <c r="Q12" s="258"/>
      <c r="R12" s="258"/>
      <c r="S12" s="258"/>
      <c r="T12" s="258"/>
      <c r="U12" s="258"/>
    </row>
    <row r="13" spans="1:21" s="228" customFormat="1" ht="15" customHeight="1" x14ac:dyDescent="0.2">
      <c r="A13" s="53" t="s">
        <v>20</v>
      </c>
      <c r="B13" s="2">
        <v>4377</v>
      </c>
      <c r="C13" s="54">
        <f t="shared" si="0"/>
        <v>0.43501739274474072</v>
      </c>
      <c r="D13" s="153">
        <v>14.43</v>
      </c>
      <c r="E13" s="154">
        <v>4144</v>
      </c>
      <c r="F13" s="49">
        <f t="shared" si="1"/>
        <v>0.36452133118311097</v>
      </c>
      <c r="G13" s="156">
        <v>14.5</v>
      </c>
      <c r="H13" s="56">
        <f t="shared" si="2"/>
        <v>8521</v>
      </c>
      <c r="I13" s="51">
        <f t="shared" si="3"/>
        <v>0.39762015865608957</v>
      </c>
      <c r="J13" s="58">
        <f t="shared" si="4"/>
        <v>14.464042952705082</v>
      </c>
      <c r="L13" s="258"/>
      <c r="M13" s="258"/>
      <c r="N13" s="258"/>
      <c r="O13" s="258"/>
      <c r="P13" s="258"/>
      <c r="Q13" s="258"/>
      <c r="R13" s="258"/>
      <c r="S13" s="258"/>
      <c r="T13" s="258"/>
      <c r="U13" s="258"/>
    </row>
    <row r="14" spans="1:21" s="228" customFormat="1" ht="15" customHeight="1" x14ac:dyDescent="0.2">
      <c r="A14" s="53" t="s">
        <v>21</v>
      </c>
      <c r="B14" s="2">
        <v>114</v>
      </c>
      <c r="C14" s="54">
        <f t="shared" si="0"/>
        <v>1.1330130859698525E-2</v>
      </c>
      <c r="D14" s="153">
        <v>14.4</v>
      </c>
      <c r="E14" s="154">
        <v>46</v>
      </c>
      <c r="F14" s="49">
        <f t="shared" si="1"/>
        <v>4.0463275179592438E-3</v>
      </c>
      <c r="G14" s="156">
        <v>13.32</v>
      </c>
      <c r="H14" s="56">
        <f t="shared" si="2"/>
        <v>160</v>
      </c>
      <c r="I14" s="51">
        <f t="shared" si="3"/>
        <v>7.466168922071862E-3</v>
      </c>
      <c r="J14" s="58">
        <f t="shared" si="4"/>
        <v>14.089500000000001</v>
      </c>
      <c r="L14" s="258"/>
      <c r="M14" s="258"/>
      <c r="N14" s="258"/>
      <c r="O14" s="258"/>
      <c r="P14" s="258"/>
      <c r="Q14" s="258"/>
      <c r="R14" s="258"/>
      <c r="S14" s="258"/>
      <c r="T14" s="258"/>
      <c r="U14" s="258"/>
    </row>
    <row r="15" spans="1:21" s="228" customFormat="1" ht="15" customHeight="1" x14ac:dyDescent="0.2">
      <c r="A15" s="53" t="s">
        <v>22</v>
      </c>
      <c r="B15" s="2">
        <v>2436</v>
      </c>
      <c r="C15" s="54">
        <f t="shared" si="0"/>
        <v>0.24210700679145269</v>
      </c>
      <c r="D15" s="153">
        <v>15.07</v>
      </c>
      <c r="E15" s="154">
        <v>2367</v>
      </c>
      <c r="F15" s="49">
        <f t="shared" si="1"/>
        <v>0.20820993989151151</v>
      </c>
      <c r="G15" s="156">
        <v>15.15</v>
      </c>
      <c r="H15" s="56">
        <f t="shared" si="2"/>
        <v>4803</v>
      </c>
      <c r="I15" s="51">
        <f t="shared" si="3"/>
        <v>0.22412505832944468</v>
      </c>
      <c r="J15" s="58">
        <f t="shared" si="4"/>
        <v>15.109425359150533</v>
      </c>
      <c r="L15" s="258"/>
      <c r="M15" s="258"/>
      <c r="N15" s="258"/>
      <c r="O15" s="258"/>
      <c r="P15" s="258"/>
      <c r="Q15" s="258"/>
      <c r="R15" s="258"/>
      <c r="S15" s="258"/>
      <c r="T15" s="258"/>
      <c r="U15" s="258"/>
    </row>
    <row r="16" spans="1:21" s="228" customFormat="1" ht="15" customHeight="1" x14ac:dyDescent="0.2">
      <c r="A16" s="53" t="s">
        <v>67</v>
      </c>
      <c r="B16" s="2">
        <v>469</v>
      </c>
      <c r="C16" s="54">
        <f t="shared" si="0"/>
        <v>4.6612555905250951E-2</v>
      </c>
      <c r="D16" s="153">
        <v>13.23</v>
      </c>
      <c r="E16" s="154">
        <v>1601</v>
      </c>
      <c r="F16" s="49">
        <f t="shared" si="1"/>
        <v>0.14082979035332061</v>
      </c>
      <c r="G16" s="156">
        <v>14.43</v>
      </c>
      <c r="H16" s="56">
        <f t="shared" si="2"/>
        <v>2070</v>
      </c>
      <c r="I16" s="51">
        <f t="shared" si="3"/>
        <v>9.6593560429304712E-2</v>
      </c>
      <c r="J16" s="58">
        <f t="shared" si="4"/>
        <v>14.158115942028985</v>
      </c>
      <c r="L16" s="258"/>
      <c r="M16" s="258"/>
      <c r="N16" s="258"/>
      <c r="O16" s="258"/>
      <c r="P16" s="258"/>
      <c r="Q16" s="258"/>
      <c r="R16" s="258"/>
      <c r="S16" s="258"/>
      <c r="T16" s="258"/>
      <c r="U16" s="258"/>
    </row>
    <row r="17" spans="1:21" s="228" customFormat="1" ht="15" customHeight="1" x14ac:dyDescent="0.2">
      <c r="A17" s="53" t="s">
        <v>23</v>
      </c>
      <c r="B17" s="2">
        <v>44</v>
      </c>
      <c r="C17" s="54">
        <f t="shared" si="0"/>
        <v>4.3730329633924134E-3</v>
      </c>
      <c r="D17" s="153">
        <v>13.57</v>
      </c>
      <c r="E17" s="154">
        <v>39</v>
      </c>
      <c r="F17" s="49">
        <f t="shared" si="1"/>
        <v>3.4305820260958804E-3</v>
      </c>
      <c r="G17" s="156">
        <v>10.93</v>
      </c>
      <c r="H17" s="56">
        <f t="shared" si="2"/>
        <v>83</v>
      </c>
      <c r="I17" s="51">
        <f t="shared" si="3"/>
        <v>3.873075128324778E-3</v>
      </c>
      <c r="J17" s="58">
        <f t="shared" si="4"/>
        <v>12.329518072289156</v>
      </c>
      <c r="L17" s="258"/>
      <c r="M17" s="258"/>
      <c r="N17" s="258"/>
      <c r="O17" s="258"/>
      <c r="P17" s="258"/>
      <c r="Q17" s="258"/>
      <c r="R17" s="258"/>
      <c r="S17" s="258"/>
      <c r="T17" s="258"/>
      <c r="U17" s="258"/>
    </row>
    <row r="18" spans="1:21" s="228" customFormat="1" ht="15" customHeight="1" x14ac:dyDescent="0.2">
      <c r="A18" s="48" t="s">
        <v>24</v>
      </c>
      <c r="B18" s="2">
        <v>866</v>
      </c>
      <c r="C18" s="54">
        <f t="shared" si="0"/>
        <v>8.606923968858704E-2</v>
      </c>
      <c r="D18" s="153">
        <v>14.93</v>
      </c>
      <c r="E18" s="154">
        <v>1235</v>
      </c>
      <c r="F18" s="49">
        <f t="shared" si="1"/>
        <v>0.10863509749303621</v>
      </c>
      <c r="G18" s="156">
        <v>14.85</v>
      </c>
      <c r="H18" s="56">
        <f t="shared" si="2"/>
        <v>2101</v>
      </c>
      <c r="I18" s="51">
        <f t="shared" si="3"/>
        <v>9.8040130657956137E-2</v>
      </c>
      <c r="J18" s="58">
        <f t="shared" si="4"/>
        <v>14.882974773917182</v>
      </c>
      <c r="L18" s="258"/>
      <c r="M18" s="258"/>
      <c r="N18" s="258"/>
      <c r="O18" s="258"/>
      <c r="P18" s="258"/>
      <c r="Q18" s="258"/>
      <c r="R18" s="258"/>
      <c r="S18" s="258"/>
      <c r="T18" s="258"/>
      <c r="U18" s="258"/>
    </row>
    <row r="19" spans="1:21" s="228" customFormat="1" ht="15" customHeight="1" x14ac:dyDescent="0.2">
      <c r="A19" s="53" t="s">
        <v>25</v>
      </c>
      <c r="B19" s="2">
        <v>518</v>
      </c>
      <c r="C19" s="54">
        <f t="shared" si="0"/>
        <v>5.1482524432665239E-2</v>
      </c>
      <c r="D19" s="153">
        <v>14.41</v>
      </c>
      <c r="E19" s="154">
        <v>94</v>
      </c>
      <c r="F19" s="49">
        <f t="shared" si="1"/>
        <v>8.2685823193080193E-3</v>
      </c>
      <c r="G19" s="156">
        <v>12.63</v>
      </c>
      <c r="H19" s="56">
        <f t="shared" si="2"/>
        <v>612</v>
      </c>
      <c r="I19" s="51">
        <f t="shared" si="3"/>
        <v>2.8558096126924871E-2</v>
      </c>
      <c r="J19" s="58">
        <f t="shared" si="4"/>
        <v>14.136601307189544</v>
      </c>
      <c r="L19" s="258"/>
      <c r="M19" s="258"/>
      <c r="N19" s="258"/>
      <c r="O19" s="258"/>
      <c r="P19" s="258"/>
      <c r="Q19" s="258"/>
      <c r="R19" s="258"/>
      <c r="S19" s="258"/>
      <c r="T19" s="258"/>
      <c r="U19" s="258"/>
    </row>
    <row r="20" spans="1:21" s="228" customFormat="1" ht="15" customHeight="1" x14ac:dyDescent="0.2">
      <c r="A20" s="53" t="s">
        <v>26</v>
      </c>
      <c r="B20" s="2">
        <v>631</v>
      </c>
      <c r="C20" s="54">
        <f t="shared" si="0"/>
        <v>6.2713268179559384E-2</v>
      </c>
      <c r="D20" s="153">
        <v>13.61</v>
      </c>
      <c r="E20" s="154">
        <v>552</v>
      </c>
      <c r="F20" s="49">
        <f t="shared" si="1"/>
        <v>4.8555930215510926E-2</v>
      </c>
      <c r="G20" s="156">
        <v>14.24</v>
      </c>
      <c r="H20" s="56">
        <f t="shared" si="2"/>
        <v>1183</v>
      </c>
      <c r="I20" s="51">
        <f t="shared" si="3"/>
        <v>5.5202986467568826E-2</v>
      </c>
      <c r="J20" s="58">
        <f t="shared" si="4"/>
        <v>13.90396449704142</v>
      </c>
      <c r="L20" s="258"/>
      <c r="M20" s="258"/>
      <c r="N20" s="258"/>
      <c r="O20" s="258"/>
      <c r="P20" s="258"/>
      <c r="Q20" s="258"/>
      <c r="R20" s="258"/>
      <c r="S20" s="258"/>
      <c r="T20" s="258"/>
      <c r="U20" s="258"/>
    </row>
    <row r="21" spans="1:21" s="228" customFormat="1" ht="15" customHeight="1" x14ac:dyDescent="0.2">
      <c r="A21" s="53" t="s">
        <v>27</v>
      </c>
      <c r="B21" s="2"/>
      <c r="C21" s="54" t="str">
        <f t="shared" si="0"/>
        <v/>
      </c>
      <c r="D21" s="153"/>
      <c r="E21" s="154"/>
      <c r="F21" s="49" t="str">
        <f t="shared" si="1"/>
        <v/>
      </c>
      <c r="G21" s="156"/>
      <c r="H21" s="56">
        <f t="shared" si="2"/>
        <v>0</v>
      </c>
      <c r="I21" s="51">
        <f t="shared" si="3"/>
        <v>0</v>
      </c>
      <c r="J21" s="58">
        <f t="shared" si="4"/>
        <v>0</v>
      </c>
      <c r="L21" s="258"/>
      <c r="M21" s="258"/>
      <c r="N21" s="258"/>
      <c r="O21" s="258"/>
      <c r="P21" s="258"/>
      <c r="Q21" s="258"/>
      <c r="R21" s="258"/>
      <c r="S21" s="258"/>
      <c r="T21" s="258"/>
      <c r="U21" s="258"/>
    </row>
    <row r="22" spans="1:21" s="228" customFormat="1" ht="15" customHeight="1" x14ac:dyDescent="0.2">
      <c r="A22" s="53" t="s">
        <v>28</v>
      </c>
      <c r="B22" s="2">
        <v>1710</v>
      </c>
      <c r="C22" s="54">
        <f t="shared" si="0"/>
        <v>0.16995196289547787</v>
      </c>
      <c r="D22" s="153">
        <v>14.21</v>
      </c>
      <c r="E22" s="154">
        <v>1391</v>
      </c>
      <c r="F22" s="49">
        <f t="shared" si="1"/>
        <v>0.12235742559741974</v>
      </c>
      <c r="G22" s="156">
        <v>12.92</v>
      </c>
      <c r="H22" s="56">
        <f t="shared" si="2"/>
        <v>3101</v>
      </c>
      <c r="I22" s="51">
        <f t="shared" si="3"/>
        <v>0.14470368642090528</v>
      </c>
      <c r="J22" s="58">
        <f t="shared" si="4"/>
        <v>13.631351177039667</v>
      </c>
      <c r="L22" s="258"/>
      <c r="M22" s="258"/>
      <c r="N22" s="258"/>
      <c r="O22" s="258"/>
      <c r="P22" s="258"/>
      <c r="Q22" s="258"/>
      <c r="R22" s="258"/>
      <c r="S22" s="258"/>
      <c r="T22" s="258"/>
      <c r="U22" s="258"/>
    </row>
    <row r="23" spans="1:21" s="228" customFormat="1" ht="15" customHeight="1" x14ac:dyDescent="0.2">
      <c r="A23" s="53" t="s">
        <v>29</v>
      </c>
      <c r="B23" s="2"/>
      <c r="C23" s="54" t="str">
        <f t="shared" si="0"/>
        <v/>
      </c>
      <c r="D23" s="153"/>
      <c r="E23" s="154"/>
      <c r="F23" s="49" t="str">
        <f t="shared" si="1"/>
        <v/>
      </c>
      <c r="G23" s="156"/>
      <c r="H23" s="56">
        <f t="shared" si="2"/>
        <v>0</v>
      </c>
      <c r="I23" s="51">
        <f t="shared" si="3"/>
        <v>0</v>
      </c>
      <c r="J23" s="58">
        <f t="shared" si="4"/>
        <v>0</v>
      </c>
      <c r="L23" s="258"/>
      <c r="M23" s="258"/>
      <c r="N23" s="258"/>
      <c r="O23" s="258"/>
      <c r="P23" s="258"/>
      <c r="Q23" s="258"/>
      <c r="R23" s="258"/>
      <c r="S23" s="258"/>
      <c r="T23" s="258"/>
      <c r="U23" s="258"/>
    </row>
    <row r="24" spans="1:21" s="228" customFormat="1" ht="15" customHeight="1" x14ac:dyDescent="0.2">
      <c r="A24" s="53" t="s">
        <v>30</v>
      </c>
      <c r="B24" s="2">
        <v>674</v>
      </c>
      <c r="C24" s="54">
        <f t="shared" si="0"/>
        <v>6.6986914030147421E-2</v>
      </c>
      <c r="D24" s="153">
        <v>14.04</v>
      </c>
      <c r="E24" s="154">
        <v>596</v>
      </c>
      <c r="F24" s="49">
        <f t="shared" si="1"/>
        <v>5.2426330450080633E-2</v>
      </c>
      <c r="G24" s="156">
        <v>12.14</v>
      </c>
      <c r="H24" s="56">
        <f t="shared" si="2"/>
        <v>1270</v>
      </c>
      <c r="I24" s="51">
        <f t="shared" si="3"/>
        <v>5.9262715818945405E-2</v>
      </c>
      <c r="J24" s="58">
        <f t="shared" si="4"/>
        <v>13.148346456692915</v>
      </c>
      <c r="L24" s="258"/>
      <c r="M24" s="258"/>
      <c r="N24" s="258"/>
      <c r="O24" s="258"/>
      <c r="P24" s="258"/>
      <c r="Q24" s="258"/>
      <c r="R24" s="258"/>
      <c r="S24" s="258"/>
      <c r="T24" s="258"/>
      <c r="U24" s="258"/>
    </row>
    <row r="25" spans="1:21" s="228" customFormat="1" ht="15" customHeight="1" x14ac:dyDescent="0.2">
      <c r="A25" s="53" t="s">
        <v>31</v>
      </c>
      <c r="B25" s="2">
        <v>3183</v>
      </c>
      <c r="C25" s="54">
        <f t="shared" si="0"/>
        <v>0.31634918005631935</v>
      </c>
      <c r="D25" s="153">
        <v>14.75</v>
      </c>
      <c r="E25" s="154">
        <v>2560</v>
      </c>
      <c r="F25" s="49">
        <f t="shared" si="1"/>
        <v>0.22518692273860136</v>
      </c>
      <c r="G25" s="156">
        <v>14.56</v>
      </c>
      <c r="H25" s="56">
        <f t="shared" si="2"/>
        <v>5743</v>
      </c>
      <c r="I25" s="51">
        <f t="shared" si="3"/>
        <v>0.26798880074661691</v>
      </c>
      <c r="J25" s="58">
        <f t="shared" si="4"/>
        <v>14.665305589413199</v>
      </c>
      <c r="L25" s="258"/>
      <c r="M25" s="258"/>
      <c r="N25" s="258"/>
      <c r="O25" s="258"/>
      <c r="P25" s="258"/>
      <c r="Q25" s="258"/>
      <c r="R25" s="258"/>
      <c r="S25" s="258"/>
      <c r="T25" s="258"/>
      <c r="U25" s="258"/>
    </row>
    <row r="26" spans="1:21" s="228" customFormat="1" ht="15" customHeight="1" x14ac:dyDescent="0.2">
      <c r="A26" s="53" t="s">
        <v>32</v>
      </c>
      <c r="B26" s="2">
        <v>61</v>
      </c>
      <c r="C26" s="54">
        <f t="shared" si="0"/>
        <v>6.0626138810667548E-3</v>
      </c>
      <c r="D26" s="153">
        <v>14.82</v>
      </c>
      <c r="E26" s="154">
        <v>97</v>
      </c>
      <c r="F26" s="49">
        <f t="shared" si="1"/>
        <v>8.5324732443923176E-3</v>
      </c>
      <c r="G26" s="156">
        <v>15.74</v>
      </c>
      <c r="H26" s="56">
        <f t="shared" si="2"/>
        <v>158</v>
      </c>
      <c r="I26" s="51">
        <f t="shared" si="3"/>
        <v>7.3728418105459635E-3</v>
      </c>
      <c r="J26" s="58">
        <f t="shared" si="4"/>
        <v>15.384810126582279</v>
      </c>
      <c r="L26" s="258"/>
      <c r="M26" s="258"/>
      <c r="N26" s="258"/>
      <c r="O26" s="258"/>
      <c r="P26" s="258"/>
      <c r="Q26" s="258"/>
      <c r="R26" s="258"/>
      <c r="S26" s="258"/>
      <c r="T26" s="258"/>
      <c r="U26" s="258"/>
    </row>
    <row r="27" spans="1:21" s="228" customFormat="1" ht="15" customHeight="1" x14ac:dyDescent="0.2">
      <c r="A27" s="53" t="s">
        <v>33</v>
      </c>
      <c r="B27" s="2">
        <v>1135</v>
      </c>
      <c r="C27" s="54">
        <f t="shared" si="0"/>
        <v>0.1128043730329634</v>
      </c>
      <c r="D27" s="153">
        <v>14.69</v>
      </c>
      <c r="E27" s="154">
        <v>968</v>
      </c>
      <c r="F27" s="49">
        <f t="shared" si="1"/>
        <v>8.5148805160533636E-2</v>
      </c>
      <c r="G27" s="156">
        <v>15.06</v>
      </c>
      <c r="H27" s="56">
        <f t="shared" si="2"/>
        <v>2103</v>
      </c>
      <c r="I27" s="51">
        <f t="shared" si="3"/>
        <v>9.8133457769482041E-2</v>
      </c>
      <c r="J27" s="58">
        <f t="shared" si="4"/>
        <v>14.860309082263431</v>
      </c>
      <c r="L27" s="258"/>
      <c r="M27" s="258"/>
      <c r="N27" s="258"/>
      <c r="O27" s="258"/>
      <c r="P27" s="258"/>
      <c r="Q27" s="258"/>
      <c r="R27" s="258"/>
      <c r="S27" s="258"/>
      <c r="T27" s="258"/>
      <c r="U27" s="258"/>
    </row>
    <row r="28" spans="1:21" s="228" customFormat="1" ht="15" customHeight="1" x14ac:dyDescent="0.2">
      <c r="A28" s="53" t="s">
        <v>34</v>
      </c>
      <c r="B28" s="2">
        <v>45</v>
      </c>
      <c r="C28" s="54">
        <f t="shared" si="0"/>
        <v>4.4724200761967862E-3</v>
      </c>
      <c r="D28" s="153">
        <v>16.34</v>
      </c>
      <c r="E28" s="154">
        <v>20</v>
      </c>
      <c r="F28" s="49">
        <f t="shared" si="1"/>
        <v>1.7592728338953231E-3</v>
      </c>
      <c r="G28" s="156">
        <v>16.53</v>
      </c>
      <c r="H28" s="56">
        <f t="shared" si="2"/>
        <v>65</v>
      </c>
      <c r="I28" s="51">
        <f t="shared" si="3"/>
        <v>3.0331311245916934E-3</v>
      </c>
      <c r="J28" s="58">
        <f t="shared" si="4"/>
        <v>16.39846153846154</v>
      </c>
      <c r="L28" s="258"/>
      <c r="M28" s="258"/>
      <c r="N28" s="258"/>
      <c r="O28" s="258"/>
      <c r="P28" s="258"/>
      <c r="Q28" s="258"/>
      <c r="R28" s="258"/>
      <c r="S28" s="258"/>
      <c r="T28" s="258"/>
      <c r="U28" s="258"/>
    </row>
    <row r="29" spans="1:21" s="228" customFormat="1" ht="15" customHeight="1" x14ac:dyDescent="0.2">
      <c r="A29" s="53" t="s">
        <v>35</v>
      </c>
      <c r="B29" s="2">
        <v>1098</v>
      </c>
      <c r="C29" s="54">
        <f t="shared" si="0"/>
        <v>0.10912704985920157</v>
      </c>
      <c r="D29" s="153">
        <v>15.58</v>
      </c>
      <c r="E29" s="154">
        <v>1246</v>
      </c>
      <c r="F29" s="49">
        <f t="shared" si="1"/>
        <v>0.10960269755167865</v>
      </c>
      <c r="G29" s="156">
        <v>14.8</v>
      </c>
      <c r="H29" s="56">
        <f t="shared" si="2"/>
        <v>2344</v>
      </c>
      <c r="I29" s="51">
        <f t="shared" si="3"/>
        <v>0.10937937470835277</v>
      </c>
      <c r="J29" s="58">
        <f t="shared" si="4"/>
        <v>15.165375426621161</v>
      </c>
      <c r="L29" s="258"/>
      <c r="M29" s="258"/>
      <c r="N29" s="258"/>
      <c r="O29" s="258"/>
      <c r="P29" s="258"/>
      <c r="Q29" s="258"/>
      <c r="R29" s="258"/>
      <c r="S29" s="258"/>
      <c r="T29" s="258"/>
      <c r="U29" s="258"/>
    </row>
    <row r="30" spans="1:21" s="228" customFormat="1" ht="15" customHeight="1" x14ac:dyDescent="0.2">
      <c r="A30" s="53" t="s">
        <v>36</v>
      </c>
      <c r="B30" s="2">
        <v>540</v>
      </c>
      <c r="C30" s="54">
        <f t="shared" si="0"/>
        <v>5.3669040914361435E-2</v>
      </c>
      <c r="D30" s="153">
        <v>14.33</v>
      </c>
      <c r="E30" s="154">
        <v>562</v>
      </c>
      <c r="F30" s="49">
        <f t="shared" si="1"/>
        <v>4.9435566632458586E-2</v>
      </c>
      <c r="G30" s="156">
        <v>13.43</v>
      </c>
      <c r="H30" s="56">
        <f t="shared" si="2"/>
        <v>1102</v>
      </c>
      <c r="I30" s="51">
        <f t="shared" si="3"/>
        <v>5.1423238450769952E-2</v>
      </c>
      <c r="J30" s="58">
        <f t="shared" si="4"/>
        <v>13.871016333938295</v>
      </c>
      <c r="L30" s="258"/>
      <c r="M30" s="258"/>
      <c r="N30" s="258"/>
      <c r="O30" s="258"/>
      <c r="P30" s="258"/>
      <c r="Q30" s="258"/>
      <c r="R30" s="258"/>
      <c r="S30" s="258"/>
      <c r="T30" s="258"/>
      <c r="U30" s="258"/>
    </row>
    <row r="31" spans="1:21" s="228" customFormat="1" ht="15" customHeight="1" x14ac:dyDescent="0.2">
      <c r="A31" s="53" t="s">
        <v>37</v>
      </c>
      <c r="B31" s="2"/>
      <c r="C31" s="54" t="str">
        <f t="shared" si="0"/>
        <v/>
      </c>
      <c r="D31" s="153"/>
      <c r="E31" s="154"/>
      <c r="F31" s="49" t="str">
        <f t="shared" si="1"/>
        <v/>
      </c>
      <c r="G31" s="156"/>
      <c r="H31" s="56">
        <f t="shared" si="2"/>
        <v>0</v>
      </c>
      <c r="I31" s="51">
        <f t="shared" si="3"/>
        <v>0</v>
      </c>
      <c r="J31" s="58">
        <f t="shared" si="4"/>
        <v>0</v>
      </c>
      <c r="L31" s="258"/>
      <c r="M31" s="258"/>
      <c r="N31" s="258"/>
      <c r="O31" s="258"/>
      <c r="P31" s="258"/>
      <c r="Q31" s="258"/>
      <c r="R31" s="258"/>
      <c r="S31" s="258"/>
      <c r="T31" s="258"/>
      <c r="U31" s="258"/>
    </row>
    <row r="32" spans="1:21" s="228" customFormat="1" ht="15" customHeight="1" x14ac:dyDescent="0.2">
      <c r="A32" s="53" t="s">
        <v>38</v>
      </c>
      <c r="B32" s="2">
        <v>1116</v>
      </c>
      <c r="C32" s="54">
        <f t="shared" si="0"/>
        <v>0.11091601788968031</v>
      </c>
      <c r="D32" s="153">
        <v>14.25</v>
      </c>
      <c r="E32" s="154">
        <v>1313</v>
      </c>
      <c r="F32" s="49">
        <f t="shared" si="1"/>
        <v>0.11549626154522798</v>
      </c>
      <c r="G32" s="156">
        <v>12.85</v>
      </c>
      <c r="H32" s="56">
        <f t="shared" si="2"/>
        <v>2429</v>
      </c>
      <c r="I32" s="51">
        <f t="shared" si="3"/>
        <v>0.11334577694820346</v>
      </c>
      <c r="J32" s="58">
        <f t="shared" si="4"/>
        <v>13.493227665706053</v>
      </c>
      <c r="L32" s="258"/>
      <c r="M32" s="258"/>
      <c r="N32" s="258"/>
      <c r="O32" s="258"/>
      <c r="P32" s="258"/>
      <c r="Q32" s="258"/>
      <c r="R32" s="258"/>
      <c r="S32" s="258"/>
      <c r="T32" s="258"/>
      <c r="U32" s="258"/>
    </row>
    <row r="33" spans="1:21" s="228" customFormat="1" ht="15" customHeight="1" x14ac:dyDescent="0.2">
      <c r="A33" s="53" t="s">
        <v>39</v>
      </c>
      <c r="B33" s="2">
        <v>387</v>
      </c>
      <c r="C33" s="54">
        <f t="shared" si="0"/>
        <v>3.8462812655292361E-2</v>
      </c>
      <c r="D33" s="153">
        <v>15.08</v>
      </c>
      <c r="E33" s="154">
        <v>336</v>
      </c>
      <c r="F33" s="49">
        <f t="shared" si="1"/>
        <v>2.955578360944143E-2</v>
      </c>
      <c r="G33" s="156">
        <v>14.71</v>
      </c>
      <c r="H33" s="56">
        <f t="shared" si="2"/>
        <v>723</v>
      </c>
      <c r="I33" s="51">
        <f t="shared" si="3"/>
        <v>3.3737750816612226E-2</v>
      </c>
      <c r="J33" s="58">
        <f t="shared" si="4"/>
        <v>14.908049792531122</v>
      </c>
      <c r="L33" s="258"/>
      <c r="M33" s="258"/>
      <c r="N33" s="258"/>
      <c r="O33" s="258"/>
      <c r="P33" s="258"/>
      <c r="Q33" s="258"/>
      <c r="R33" s="258"/>
      <c r="S33" s="258"/>
      <c r="T33" s="258"/>
      <c r="U33" s="258"/>
    </row>
    <row r="34" spans="1:21" s="228" customFormat="1" ht="15" customHeight="1" x14ac:dyDescent="0.2">
      <c r="A34" s="53" t="s">
        <v>40</v>
      </c>
      <c r="B34" s="2">
        <v>80</v>
      </c>
      <c r="C34" s="54">
        <f t="shared" si="0"/>
        <v>7.950969024349842E-3</v>
      </c>
      <c r="D34" s="153">
        <v>14.36</v>
      </c>
      <c r="E34" s="154">
        <v>23</v>
      </c>
      <c r="F34" s="49">
        <f t="shared" si="1"/>
        <v>2.0231637589796219E-3</v>
      </c>
      <c r="G34" s="156">
        <v>14.13</v>
      </c>
      <c r="H34" s="56">
        <f t="shared" si="2"/>
        <v>103</v>
      </c>
      <c r="I34" s="51">
        <f t="shared" si="3"/>
        <v>4.8063462435837612E-3</v>
      </c>
      <c r="J34" s="58">
        <f t="shared" si="4"/>
        <v>14.308640776699029</v>
      </c>
      <c r="L34" s="258"/>
      <c r="M34" s="258"/>
      <c r="N34" s="258"/>
      <c r="O34" s="258"/>
      <c r="P34" s="258"/>
      <c r="Q34" s="258"/>
      <c r="R34" s="258"/>
      <c r="S34" s="258"/>
      <c r="T34" s="258"/>
      <c r="U34" s="258"/>
    </row>
    <row r="35" spans="1:21" s="228" customFormat="1" ht="15" customHeight="1" x14ac:dyDescent="0.2">
      <c r="A35" s="53" t="s">
        <v>41</v>
      </c>
      <c r="B35" s="2">
        <v>474</v>
      </c>
      <c r="C35" s="54">
        <f t="shared" si="0"/>
        <v>4.7109491469272818E-2</v>
      </c>
      <c r="D35" s="153">
        <v>14.38</v>
      </c>
      <c r="E35" s="154">
        <v>1429</v>
      </c>
      <c r="F35" s="49">
        <f t="shared" si="1"/>
        <v>0.12570004398182086</v>
      </c>
      <c r="G35" s="156">
        <v>14.72</v>
      </c>
      <c r="H35" s="56">
        <f t="shared" si="2"/>
        <v>1903</v>
      </c>
      <c r="I35" s="51">
        <f t="shared" si="3"/>
        <v>8.8800746616892218E-2</v>
      </c>
      <c r="J35" s="58">
        <f t="shared" si="4"/>
        <v>14.635312664214398</v>
      </c>
      <c r="L35" s="258"/>
      <c r="M35" s="258"/>
      <c r="N35" s="258"/>
      <c r="O35" s="258"/>
      <c r="P35" s="258"/>
      <c r="Q35" s="258"/>
      <c r="R35" s="258"/>
      <c r="S35" s="258"/>
      <c r="T35" s="258"/>
      <c r="U35" s="258"/>
    </row>
    <row r="36" spans="1:21" s="228" customFormat="1" ht="15" customHeight="1" x14ac:dyDescent="0.2">
      <c r="A36" s="53" t="s">
        <v>42</v>
      </c>
      <c r="B36" s="2">
        <v>613</v>
      </c>
      <c r="C36" s="54">
        <f t="shared" si="0"/>
        <v>6.0924300149080672E-2</v>
      </c>
      <c r="D36" s="153">
        <v>14.32</v>
      </c>
      <c r="E36" s="154">
        <v>435</v>
      </c>
      <c r="F36" s="49">
        <f t="shared" si="1"/>
        <v>3.8264184137223281E-2</v>
      </c>
      <c r="G36" s="156">
        <v>12.52</v>
      </c>
      <c r="H36" s="56">
        <f t="shared" si="2"/>
        <v>1048</v>
      </c>
      <c r="I36" s="51">
        <f t="shared" si="3"/>
        <v>4.8903406439570696E-2</v>
      </c>
      <c r="J36" s="58">
        <f t="shared" si="4"/>
        <v>13.572862595419847</v>
      </c>
      <c r="L36" s="258"/>
      <c r="M36" s="258"/>
      <c r="N36" s="258"/>
      <c r="O36" s="258"/>
      <c r="P36" s="258"/>
      <c r="Q36" s="258"/>
      <c r="R36" s="258"/>
      <c r="S36" s="258"/>
      <c r="T36" s="258"/>
      <c r="U36" s="258"/>
    </row>
    <row r="37" spans="1:21" ht="18" customHeight="1" thickBot="1" x14ac:dyDescent="0.25">
      <c r="A37" s="59" t="s">
        <v>43</v>
      </c>
      <c r="B37" s="3">
        <v>1663</v>
      </c>
      <c r="C37" s="54">
        <f t="shared" si="0"/>
        <v>0.16528076859367236</v>
      </c>
      <c r="D37" s="22">
        <v>13.98</v>
      </c>
      <c r="E37" s="23">
        <v>1758</v>
      </c>
      <c r="F37" s="49">
        <f t="shared" si="1"/>
        <v>0.15464008209939892</v>
      </c>
      <c r="G37" s="24">
        <v>12.36</v>
      </c>
      <c r="H37" s="60">
        <f t="shared" si="2"/>
        <v>3421</v>
      </c>
      <c r="I37" s="61">
        <f t="shared" si="3"/>
        <v>0.159636024265049</v>
      </c>
      <c r="J37" s="62">
        <f t="shared" si="4"/>
        <v>13.147506577024261</v>
      </c>
    </row>
    <row r="38" spans="1:21" ht="13.5" thickBot="1" x14ac:dyDescent="0.25">
      <c r="A38" s="63" t="s">
        <v>65</v>
      </c>
      <c r="B38" s="64">
        <f>SUM(B7:B37)</f>
        <v>29889</v>
      </c>
      <c r="C38" s="65">
        <f>SUM(C7:C37)</f>
        <v>2.9705814146099052</v>
      </c>
      <c r="D38" s="66">
        <f>(B7*D7+B8*D8+B9*D9+B10*D10+B11*D11+B12*D12+B13*D13+B14*D14+B15*D15+B16*D16+B17*D17+B18*D18+B19*D19+B20*D20+B21*D21+B22*D22+B23*D23+B24*D24+B25*D25+B26*D26+B27*D27+B28*D28+B29*D29+B30*D30+B31*D31+B32*D32+B33*D33+B34*D34+B35*D35+B36*D36+B37*D37)/B38</f>
        <v>14.434444779015694</v>
      </c>
      <c r="E38" s="67">
        <f>SUM(E7:E37)</f>
        <v>33791</v>
      </c>
      <c r="F38" s="68">
        <f>SUM(F7:F37)</f>
        <v>2.9723794165078439</v>
      </c>
      <c r="G38" s="69">
        <f>(E7*G7+E8*G8+E9*G9+E10*G10+E11*G11+E12*G12+E13*G13+E14*G14+E15*G15+E16*G16+E17*G17+E18*G18+E19*G19+E20*G20+E21*G21+E22*G22+E23*G23+E24*G24+E25*G25+E26*G26+E27*G27+E28*G28+E29*G29+E30*G30+E31*G31+E32*G32+E33*G33+E34*G34+E35*G35+E36*G36+E37*G37)/E38</f>
        <v>13.912562516646444</v>
      </c>
      <c r="H38" s="70">
        <f>SUM(H7:H37)</f>
        <v>63680</v>
      </c>
      <c r="I38" s="71">
        <f>SUM(I7:I37)</f>
        <v>2.9715352309846015</v>
      </c>
      <c r="J38" s="72">
        <f>(H7*J7+H8*J8+H9*J9+H10*J10+H11*J11+H12*J12+H13*J13+H14*J14+H15*J15+H16*J16+H17*J17+H18*J18+H19*J19+H20*J20+H21*J21+H22*J22+H23*J23+H24*J24+H25*J25+H26*J26+H27*J27+H28*J28+H29*J29+H30*J30+H31*J31+H32*J32+H33*J33+H34*J34+H35*J35+H36*J36+H37*J37)/H38</f>
        <v>14.157514447236183</v>
      </c>
    </row>
    <row r="39" spans="1:21" ht="13.5" customHeight="1" thickBot="1" x14ac:dyDescent="0.25">
      <c r="B39" s="231"/>
      <c r="E39" s="231"/>
    </row>
    <row r="40" spans="1:21" ht="13.5" customHeight="1" x14ac:dyDescent="0.2">
      <c r="B40" s="262" t="s">
        <v>0</v>
      </c>
      <c r="C40" s="263"/>
      <c r="D40" s="263"/>
      <c r="E40" s="264" t="s">
        <v>1</v>
      </c>
      <c r="F40" s="265"/>
      <c r="G40" s="266"/>
      <c r="H40" s="267" t="s">
        <v>2</v>
      </c>
      <c r="I40" s="267"/>
      <c r="J40" s="268"/>
    </row>
    <row r="41" spans="1:21" ht="13.5" thickBot="1" x14ac:dyDescent="0.25">
      <c r="B41" s="30" t="s">
        <v>3</v>
      </c>
      <c r="C41" s="31" t="s">
        <v>4</v>
      </c>
      <c r="D41" s="32" t="s">
        <v>5</v>
      </c>
      <c r="E41" s="33" t="s">
        <v>3</v>
      </c>
      <c r="F41" s="34" t="s">
        <v>4</v>
      </c>
      <c r="G41" s="35" t="s">
        <v>5</v>
      </c>
      <c r="H41" s="36" t="s">
        <v>3</v>
      </c>
      <c r="I41" s="37" t="s">
        <v>4</v>
      </c>
      <c r="J41" s="38" t="s">
        <v>5</v>
      </c>
      <c r="L41" s="233"/>
      <c r="M41" s="233"/>
    </row>
    <row r="42" spans="1:21" ht="13.5" thickBot="1" x14ac:dyDescent="0.25">
      <c r="A42" s="150" t="s">
        <v>7</v>
      </c>
      <c r="B42" s="39"/>
      <c r="C42" s="39"/>
      <c r="D42" s="39"/>
      <c r="E42" s="40"/>
      <c r="F42" s="40"/>
      <c r="G42" s="40"/>
      <c r="H42" s="41"/>
      <c r="I42" s="41"/>
      <c r="J42" s="42"/>
    </row>
    <row r="43" spans="1:21" x14ac:dyDescent="0.2">
      <c r="A43" s="11" t="s">
        <v>112</v>
      </c>
      <c r="B43" s="2">
        <v>93</v>
      </c>
      <c r="C43" s="54">
        <f>IF(B43="","",(B43/$B$57)*3)</f>
        <v>9.2430014908066911E-3</v>
      </c>
      <c r="D43" s="5">
        <v>14.84</v>
      </c>
      <c r="E43" s="6">
        <v>137</v>
      </c>
      <c r="F43" s="55">
        <f>IF(E43="","",(E43/$E$57)*3)</f>
        <v>1.2051018912182965E-2</v>
      </c>
      <c r="G43" s="9">
        <v>13.82</v>
      </c>
      <c r="H43" s="56">
        <f>B43+E43</f>
        <v>230</v>
      </c>
      <c r="I43" s="57">
        <f>IF(H43="","",(H43/$H$57)*3)</f>
        <v>1.07326178254783E-2</v>
      </c>
      <c r="J43" s="58">
        <f>IF((D43*B43)+(G43*E43)="",0,IF(H43=0,0,((D43*B43)+(G43*E43))/H43))</f>
        <v>14.232434782608696</v>
      </c>
      <c r="L43" s="258"/>
      <c r="M43" s="258"/>
      <c r="N43" s="258"/>
      <c r="O43" s="258"/>
      <c r="P43" s="258"/>
      <c r="Q43" s="258"/>
      <c r="R43" s="258"/>
      <c r="S43" s="258"/>
      <c r="T43" s="258"/>
      <c r="U43" s="258"/>
    </row>
    <row r="44" spans="1:21" x14ac:dyDescent="0.2">
      <c r="A44" s="11" t="s">
        <v>111</v>
      </c>
      <c r="B44" s="2">
        <v>115</v>
      </c>
      <c r="C44" s="54">
        <f>IF(B44="","",(B44/$B$57)*3)</f>
        <v>1.14295179725029E-2</v>
      </c>
      <c r="D44" s="5">
        <v>15.39</v>
      </c>
      <c r="E44" s="6">
        <v>128</v>
      </c>
      <c r="F44" s="55">
        <f>IF(E44="","",(E44/$E$57)*3)</f>
        <v>1.1259346136930068E-2</v>
      </c>
      <c r="G44" s="9">
        <v>13</v>
      </c>
      <c r="H44" s="56">
        <f>B44+E44</f>
        <v>243</v>
      </c>
      <c r="I44" s="57">
        <f>IF(H44="","",(H44/$H$57)*3)</f>
        <v>1.133924405039664E-2</v>
      </c>
      <c r="J44" s="58">
        <f>IF((D44*B44)+(G44*E44)="",0,IF(H44=0,0,((D44*B44)+(G44*E44))/H44))</f>
        <v>14.131069958847737</v>
      </c>
    </row>
    <row r="45" spans="1:21" x14ac:dyDescent="0.2">
      <c r="A45" s="11" t="s">
        <v>110</v>
      </c>
      <c r="B45" s="2">
        <v>88</v>
      </c>
      <c r="C45" s="54">
        <f>IF(B45="","",(B45/$B$57)*3)</f>
        <v>8.7460659267848267E-3</v>
      </c>
      <c r="D45" s="5">
        <v>13.4</v>
      </c>
      <c r="E45" s="6">
        <v>49</v>
      </c>
      <c r="F45" s="55">
        <f>IF(E45="","",(E45/$E$57)*3)</f>
        <v>4.3102184430435422E-3</v>
      </c>
      <c r="G45" s="9">
        <v>12.82</v>
      </c>
      <c r="H45" s="56">
        <f>B45+E45</f>
        <v>137</v>
      </c>
      <c r="I45" s="57">
        <f>IF(H45="","",(H45/$H$57)*3)</f>
        <v>6.392907139524031E-3</v>
      </c>
      <c r="J45" s="58">
        <f>IF((D45*B45)+(G45*E45)="",0,IF(H45=0,0,((D45*B45)+(G45*E45))/H45))</f>
        <v>13.192554744525548</v>
      </c>
    </row>
    <row r="46" spans="1:21" ht="13.5" thickBot="1" x14ac:dyDescent="0.25">
      <c r="A46" s="11"/>
      <c r="B46" s="2"/>
      <c r="C46" s="54" t="str">
        <f>IF(B46="","",(B46/$B$57)*3)</f>
        <v/>
      </c>
      <c r="D46" s="5"/>
      <c r="E46" s="6"/>
      <c r="F46" s="55" t="str">
        <f>IF(E46="","",(E46/$E$57)*3)</f>
        <v/>
      </c>
      <c r="G46" s="9"/>
      <c r="H46" s="56">
        <f>B46+E46</f>
        <v>0</v>
      </c>
      <c r="I46" s="57">
        <f>IF(H46="","",(H46/$H$57)*3)</f>
        <v>0</v>
      </c>
      <c r="J46" s="58">
        <f>IF((D46*B46)+(G46*E46)="",0,IF(H46=0,0,((D46*B46)+(G46*E46))/H46))</f>
        <v>0</v>
      </c>
    </row>
    <row r="47" spans="1:21" ht="13.5" thickBot="1" x14ac:dyDescent="0.25">
      <c r="A47" s="150" t="s">
        <v>7</v>
      </c>
      <c r="B47" s="74">
        <f>SUM(B43:B46)</f>
        <v>296</v>
      </c>
      <c r="C47" s="75">
        <f>SUM(C43:C46)</f>
        <v>2.9418585390094419E-2</v>
      </c>
      <c r="D47" s="76">
        <f>((B43*D43+B44*D44+B45*D45+B46*D46)/B47)</f>
        <v>14.625574324324324</v>
      </c>
      <c r="E47" s="77">
        <f>SUM(E43:E46)</f>
        <v>314</v>
      </c>
      <c r="F47" s="78">
        <f>SUM(F43:F46)</f>
        <v>2.7620583492156577E-2</v>
      </c>
      <c r="G47" s="79">
        <f>((E43*G43+E44*G44+E45*G45+E46*G46)/E47)</f>
        <v>13.329681528662421</v>
      </c>
      <c r="H47" s="80">
        <f>SUM(H43:H46)</f>
        <v>610</v>
      </c>
      <c r="I47" s="81">
        <f>SUM(I43:I46)</f>
        <v>2.8464769015398971E-2</v>
      </c>
      <c r="J47" s="82">
        <f>((H43*J43+H44*J44+H45*J45+H46*J46)/H47)</f>
        <v>13.958508196721313</v>
      </c>
    </row>
    <row r="48" spans="1:21" ht="13.5" customHeight="1" thickBot="1" x14ac:dyDescent="0.25"/>
    <row r="49" spans="1:10" ht="13.5" customHeight="1" x14ac:dyDescent="0.2">
      <c r="B49" s="262" t="s">
        <v>0</v>
      </c>
      <c r="C49" s="263"/>
      <c r="D49" s="263"/>
      <c r="E49" s="264" t="s">
        <v>1</v>
      </c>
      <c r="F49" s="265"/>
      <c r="G49" s="266"/>
      <c r="H49" s="267" t="s">
        <v>2</v>
      </c>
      <c r="I49" s="267"/>
      <c r="J49" s="268"/>
    </row>
    <row r="50" spans="1:10" ht="13.5" thickBot="1" x14ac:dyDescent="0.25">
      <c r="B50" s="30" t="s">
        <v>3</v>
      </c>
      <c r="C50" s="31" t="s">
        <v>4</v>
      </c>
      <c r="D50" s="32" t="s">
        <v>5</v>
      </c>
      <c r="E50" s="33" t="s">
        <v>3</v>
      </c>
      <c r="F50" s="34" t="s">
        <v>4</v>
      </c>
      <c r="G50" s="35" t="s">
        <v>5</v>
      </c>
      <c r="H50" s="36" t="s">
        <v>3</v>
      </c>
      <c r="I50" s="37" t="s">
        <v>4</v>
      </c>
      <c r="J50" s="38" t="s">
        <v>5</v>
      </c>
    </row>
    <row r="51" spans="1:10" ht="13.5" thickBot="1" x14ac:dyDescent="0.25">
      <c r="A51" s="269" t="s">
        <v>69</v>
      </c>
      <c r="B51" s="270"/>
      <c r="C51" s="270"/>
      <c r="D51" s="39"/>
      <c r="E51" s="40"/>
      <c r="F51" s="40"/>
      <c r="G51" s="40"/>
      <c r="H51" s="41"/>
      <c r="I51" s="41"/>
      <c r="J51" s="42"/>
    </row>
    <row r="52" spans="1:10" ht="18" customHeight="1" thickBot="1" x14ac:dyDescent="0.25">
      <c r="A52" s="248" t="s">
        <v>68</v>
      </c>
      <c r="B52" s="2"/>
      <c r="C52" s="54" t="str">
        <f>IF(B52="","",(B52/$B$57)*3)</f>
        <v/>
      </c>
      <c r="D52" s="5"/>
      <c r="E52" s="6"/>
      <c r="F52" s="55" t="str">
        <f>IF(E52="","",(E52/$E$57)*3)</f>
        <v/>
      </c>
      <c r="G52" s="9"/>
      <c r="H52" s="56">
        <f>IF(B52+E52=0,0,B52+E52)</f>
        <v>0</v>
      </c>
      <c r="I52" s="57">
        <f>IF(H52="","",(H52/$H$57)*3)</f>
        <v>0</v>
      </c>
      <c r="J52" s="58">
        <f>IF((D52*B52)+(G52*E52)="",0,IF(H52=0,0,((D52*B52)+(G52*E52))/H52))</f>
        <v>0</v>
      </c>
    </row>
    <row r="53" spans="1:10" ht="13.5" thickBot="1" x14ac:dyDescent="0.25">
      <c r="A53" s="63" t="s">
        <v>70</v>
      </c>
      <c r="B53" s="64">
        <f>+B52</f>
        <v>0</v>
      </c>
      <c r="C53" s="65" t="str">
        <f>C52</f>
        <v/>
      </c>
      <c r="D53" s="66">
        <f>D52</f>
        <v>0</v>
      </c>
      <c r="E53" s="67">
        <f t="shared" ref="E53:J53" si="5">+E52</f>
        <v>0</v>
      </c>
      <c r="F53" s="68" t="str">
        <f t="shared" si="5"/>
        <v/>
      </c>
      <c r="G53" s="69">
        <f t="shared" si="5"/>
        <v>0</v>
      </c>
      <c r="H53" s="70">
        <f t="shared" si="5"/>
        <v>0</v>
      </c>
      <c r="I53" s="71">
        <f t="shared" si="5"/>
        <v>0</v>
      </c>
      <c r="J53" s="72">
        <f t="shared" si="5"/>
        <v>0</v>
      </c>
    </row>
    <row r="54" spans="1:10" x14ac:dyDescent="0.2">
      <c r="B54" s="232" t="s">
        <v>105</v>
      </c>
    </row>
    <row r="56" spans="1:10" s="234" customFormat="1" ht="13.5" thickBot="1" x14ac:dyDescent="0.25">
      <c r="A56" s="224"/>
      <c r="B56" s="232"/>
      <c r="C56" s="232"/>
      <c r="D56" s="232"/>
      <c r="E56" s="232"/>
      <c r="F56" s="232"/>
      <c r="G56" s="232"/>
      <c r="H56" s="232"/>
      <c r="I56" s="232"/>
      <c r="J56" s="232"/>
    </row>
    <row r="57" spans="1:10" ht="13.5" thickBot="1" x14ac:dyDescent="0.25">
      <c r="A57" s="83" t="s">
        <v>102</v>
      </c>
      <c r="B57" s="84">
        <f>B38+B47+B53</f>
        <v>30185</v>
      </c>
      <c r="C57" s="85" t="e">
        <f>C38+C47+C53</f>
        <v>#VALUE!</v>
      </c>
      <c r="D57" s="86">
        <f>((B38*D38+B47*D47+B53*D53)/(B57))</f>
        <v>14.436319032632102</v>
      </c>
      <c r="E57" s="87">
        <f>E38+E47+E53</f>
        <v>34105</v>
      </c>
      <c r="F57" s="88" t="e">
        <f>F38+F47+F53</f>
        <v>#VALUE!</v>
      </c>
      <c r="G57" s="89">
        <f>((E38*G38+E47*G47+E53*G53)/(E57))</f>
        <v>13.907196012314911</v>
      </c>
      <c r="H57" s="90">
        <f>H38+H47+H53</f>
        <v>64290</v>
      </c>
      <c r="I57" s="91">
        <f>I38+I47+I53</f>
        <v>3.0000000000000004</v>
      </c>
      <c r="J57" s="92">
        <f>((H38*J38+H47*J47+H53*J53)/(H57))</f>
        <v>14.15562622491834</v>
      </c>
    </row>
    <row r="58" spans="1:10" x14ac:dyDescent="0.2">
      <c r="B58" s="231"/>
      <c r="E58" s="231"/>
    </row>
    <row r="59" spans="1:10" ht="13.5" thickBot="1" x14ac:dyDescent="0.25">
      <c r="A59" s="146"/>
      <c r="B59" s="147"/>
      <c r="C59" s="235"/>
      <c r="D59" s="4"/>
      <c r="E59" s="236"/>
      <c r="F59" s="236"/>
    </row>
    <row r="60" spans="1:10" s="228" customFormat="1" ht="18" customHeight="1" thickBot="1" x14ac:dyDescent="0.25">
      <c r="A60" s="237"/>
      <c r="B60" s="275" t="s">
        <v>0</v>
      </c>
      <c r="C60" s="276"/>
      <c r="D60" s="277" t="s">
        <v>1</v>
      </c>
      <c r="E60" s="278"/>
      <c r="F60" s="289" t="s">
        <v>2</v>
      </c>
      <c r="G60" s="290"/>
      <c r="H60" s="238"/>
      <c r="I60" s="238"/>
      <c r="J60" s="239"/>
    </row>
    <row r="61" spans="1:10" s="228" customFormat="1" ht="18" customHeight="1" thickBot="1" x14ac:dyDescent="0.25">
      <c r="A61" s="150" t="s">
        <v>90</v>
      </c>
      <c r="B61" s="158" t="s">
        <v>3</v>
      </c>
      <c r="C61" s="159" t="s">
        <v>4</v>
      </c>
      <c r="D61" s="160" t="s">
        <v>3</v>
      </c>
      <c r="E61" s="161" t="s">
        <v>4</v>
      </c>
      <c r="F61" s="167" t="s">
        <v>3</v>
      </c>
      <c r="G61" s="168" t="s">
        <v>4</v>
      </c>
      <c r="H61" s="238"/>
      <c r="I61" s="238"/>
      <c r="J61" s="239"/>
    </row>
    <row r="62" spans="1:10" s="228" customFormat="1" ht="18" customHeight="1" x14ac:dyDescent="0.2">
      <c r="A62" s="165" t="s">
        <v>88</v>
      </c>
      <c r="B62" s="213">
        <v>9</v>
      </c>
      <c r="C62" s="54">
        <f>B62/$B$66</f>
        <v>8.0306951012759881E-4</v>
      </c>
      <c r="D62" s="215">
        <v>31</v>
      </c>
      <c r="E62" s="173">
        <f>D62/$D$66</f>
        <v>2.7723126453228402E-3</v>
      </c>
      <c r="F62" s="179">
        <f>B62+D62</f>
        <v>40</v>
      </c>
      <c r="G62" s="174">
        <f>F62/$F$66</f>
        <v>1.7865916298182142E-3</v>
      </c>
      <c r="H62" s="238"/>
      <c r="I62" s="238"/>
      <c r="J62" s="239"/>
    </row>
    <row r="63" spans="1:10" s="228" customFormat="1" ht="15.75" customHeight="1" x14ac:dyDescent="0.2">
      <c r="A63" s="164" t="s">
        <v>77</v>
      </c>
      <c r="B63" s="214">
        <v>232</v>
      </c>
      <c r="C63" s="54">
        <f>B63/$B$66</f>
        <v>2.0701347372178103E-2</v>
      </c>
      <c r="D63" s="216">
        <v>693</v>
      </c>
      <c r="E63" s="173">
        <f>D63/$D$66</f>
        <v>6.1974602038991237E-2</v>
      </c>
      <c r="F63" s="180">
        <f>B63+D63</f>
        <v>925</v>
      </c>
      <c r="G63" s="174">
        <f>F63/$F$66</f>
        <v>4.1314931439546204E-2</v>
      </c>
      <c r="H63" s="238"/>
      <c r="I63" s="238"/>
      <c r="J63" s="239"/>
    </row>
    <row r="64" spans="1:10" s="228" customFormat="1" ht="15.75" customHeight="1" x14ac:dyDescent="0.2">
      <c r="A64" s="164" t="s">
        <v>104</v>
      </c>
      <c r="B64" s="214">
        <v>780</v>
      </c>
      <c r="C64" s="54">
        <f>B64/$B$66</f>
        <v>6.9599357544391893E-2</v>
      </c>
      <c r="D64" s="216">
        <v>1177</v>
      </c>
      <c r="E64" s="173">
        <f>D64/$D$66</f>
        <v>0.10525845108209622</v>
      </c>
      <c r="F64" s="180">
        <f>B64+D64</f>
        <v>1957</v>
      </c>
      <c r="G64" s="174">
        <f>F64/$F$66</f>
        <v>8.7408995488856139E-2</v>
      </c>
      <c r="H64" s="238"/>
      <c r="I64" s="238"/>
      <c r="J64" s="239"/>
    </row>
    <row r="65" spans="1:12" s="228" customFormat="1" ht="15.75" customHeight="1" thickBot="1" x14ac:dyDescent="0.25">
      <c r="A65" s="157" t="s">
        <v>89</v>
      </c>
      <c r="B65" s="214">
        <v>10186</v>
      </c>
      <c r="C65" s="54">
        <f>B65/$B$66</f>
        <v>0.90889622557330241</v>
      </c>
      <c r="D65" s="166">
        <v>9281</v>
      </c>
      <c r="E65" s="173">
        <f>D65/$D$66</f>
        <v>0.82999463423358966</v>
      </c>
      <c r="F65" s="180">
        <f>B65+D65</f>
        <v>19467</v>
      </c>
      <c r="G65" s="174">
        <f>F65/$F$66</f>
        <v>0.8694894814417794</v>
      </c>
      <c r="H65" s="238"/>
      <c r="I65" s="238"/>
      <c r="J65" s="239"/>
    </row>
    <row r="66" spans="1:12" s="228" customFormat="1" ht="15.75" customHeight="1" thickBot="1" x14ac:dyDescent="0.25">
      <c r="A66" s="83" t="s">
        <v>91</v>
      </c>
      <c r="B66" s="84">
        <f t="shared" ref="B66:G66" si="6">SUM(B62:B65)</f>
        <v>11207</v>
      </c>
      <c r="C66" s="85">
        <f t="shared" si="6"/>
        <v>1</v>
      </c>
      <c r="D66" s="169">
        <f t="shared" si="6"/>
        <v>11182</v>
      </c>
      <c r="E66" s="171">
        <f t="shared" si="6"/>
        <v>1</v>
      </c>
      <c r="F66" s="170">
        <f t="shared" si="6"/>
        <v>22389</v>
      </c>
      <c r="G66" s="172">
        <f t="shared" si="6"/>
        <v>1</v>
      </c>
      <c r="H66" s="238"/>
      <c r="I66" s="238"/>
      <c r="J66" s="239"/>
    </row>
    <row r="67" spans="1:12" x14ac:dyDescent="0.2">
      <c r="A67" s="162"/>
      <c r="B67" s="162"/>
      <c r="C67" s="162"/>
      <c r="D67" s="162"/>
      <c r="E67" s="162"/>
      <c r="F67" s="240"/>
      <c r="G67" s="241"/>
      <c r="H67" s="236"/>
      <c r="I67" s="236"/>
    </row>
    <row r="68" spans="1:12" ht="13.5" thickBot="1" x14ac:dyDescent="0.25">
      <c r="A68" s="162"/>
      <c r="B68" s="162"/>
      <c r="C68" s="162"/>
      <c r="D68" s="162"/>
      <c r="E68" s="162"/>
      <c r="F68" s="240"/>
      <c r="G68" s="241"/>
      <c r="H68" s="236"/>
      <c r="I68" s="236"/>
    </row>
    <row r="69" spans="1:12" ht="16.5" thickBot="1" x14ac:dyDescent="0.25">
      <c r="A69" s="242"/>
      <c r="B69" s="287" t="s">
        <v>0</v>
      </c>
      <c r="C69" s="288"/>
      <c r="D69" s="277" t="s">
        <v>1</v>
      </c>
      <c r="E69" s="278"/>
      <c r="F69" s="289" t="s">
        <v>2</v>
      </c>
      <c r="G69" s="290"/>
      <c r="H69" s="236"/>
      <c r="I69" s="236"/>
    </row>
    <row r="70" spans="1:12" ht="13.5" thickBot="1" x14ac:dyDescent="0.25">
      <c r="A70" s="150" t="s">
        <v>82</v>
      </c>
      <c r="B70" s="177" t="s">
        <v>3</v>
      </c>
      <c r="C70" s="178" t="s">
        <v>85</v>
      </c>
      <c r="D70" s="160" t="s">
        <v>3</v>
      </c>
      <c r="E70" s="161" t="s">
        <v>85</v>
      </c>
      <c r="F70" s="167" t="s">
        <v>3</v>
      </c>
      <c r="G70" s="168" t="s">
        <v>85</v>
      </c>
      <c r="H70" s="236"/>
      <c r="I70" s="236"/>
    </row>
    <row r="71" spans="1:12" x14ac:dyDescent="0.2">
      <c r="A71" s="175" t="s">
        <v>83</v>
      </c>
      <c r="B71" s="217"/>
      <c r="C71" s="218"/>
      <c r="D71" s="219"/>
      <c r="E71" s="220"/>
      <c r="F71" s="190">
        <f>B71+D71</f>
        <v>0</v>
      </c>
      <c r="G71" s="47" t="e">
        <f>((B71*C71)+(D71*E71))/(B71+D71)</f>
        <v>#DIV/0!</v>
      </c>
      <c r="H71" s="236"/>
      <c r="I71" s="236"/>
    </row>
    <row r="72" spans="1:12" ht="13.5" thickBot="1" x14ac:dyDescent="0.25">
      <c r="A72" s="176" t="s">
        <v>84</v>
      </c>
      <c r="B72" s="223"/>
      <c r="C72" s="243"/>
      <c r="D72" s="182"/>
      <c r="E72" s="163"/>
      <c r="F72" s="250">
        <f>B72+D72</f>
        <v>0</v>
      </c>
      <c r="G72" s="251"/>
      <c r="H72" s="236"/>
      <c r="I72" s="236"/>
    </row>
    <row r="73" spans="1:12" x14ac:dyDescent="0.2">
      <c r="A73" s="162"/>
      <c r="B73" s="146"/>
      <c r="C73" s="146"/>
      <c r="D73" s="146"/>
      <c r="E73" s="146"/>
      <c r="F73" s="244"/>
      <c r="G73" s="236"/>
      <c r="H73" s="236"/>
      <c r="I73" s="236"/>
    </row>
    <row r="74" spans="1:12" ht="14.25" customHeight="1" x14ac:dyDescent="0.2"/>
    <row r="75" spans="1:12" ht="18.75" x14ac:dyDescent="0.2">
      <c r="A75" s="279" t="s">
        <v>100</v>
      </c>
      <c r="B75" s="279"/>
      <c r="C75" s="279"/>
      <c r="D75" s="279"/>
      <c r="E75" s="279"/>
      <c r="F75" s="279"/>
      <c r="G75" s="279"/>
      <c r="H75" s="279"/>
      <c r="I75" s="279"/>
      <c r="J75" s="279"/>
    </row>
    <row r="76" spans="1:12" ht="13.5" thickBot="1" x14ac:dyDescent="0.25">
      <c r="A76" s="29"/>
      <c r="B76" s="73"/>
      <c r="C76" s="73"/>
      <c r="D76" s="73"/>
      <c r="E76" s="73"/>
      <c r="F76" s="73"/>
      <c r="G76" s="73"/>
      <c r="H76" s="73"/>
      <c r="I76" s="73"/>
      <c r="J76" s="73"/>
    </row>
    <row r="77" spans="1:12" ht="18.75" x14ac:dyDescent="0.3">
      <c r="A77" s="93"/>
      <c r="B77" s="280" t="s">
        <v>0</v>
      </c>
      <c r="C77" s="281"/>
      <c r="D77" s="281"/>
      <c r="E77" s="282" t="s">
        <v>1</v>
      </c>
      <c r="F77" s="283"/>
      <c r="G77" s="284"/>
      <c r="H77" s="285" t="s">
        <v>2</v>
      </c>
      <c r="I77" s="285"/>
      <c r="J77" s="286"/>
    </row>
    <row r="78" spans="1:12" ht="19.5" thickBot="1" x14ac:dyDescent="0.35">
      <c r="A78" s="94"/>
      <c r="B78" s="109" t="s">
        <v>3</v>
      </c>
      <c r="C78" s="110" t="s">
        <v>4</v>
      </c>
      <c r="D78" s="111" t="s">
        <v>5</v>
      </c>
      <c r="E78" s="112" t="s">
        <v>3</v>
      </c>
      <c r="F78" s="113" t="s">
        <v>4</v>
      </c>
      <c r="G78" s="114" t="s">
        <v>5</v>
      </c>
      <c r="H78" s="115" t="s">
        <v>3</v>
      </c>
      <c r="I78" s="116" t="s">
        <v>4</v>
      </c>
      <c r="J78" s="117" t="s">
        <v>5</v>
      </c>
      <c r="L78" s="233"/>
    </row>
    <row r="79" spans="1:12" ht="13.5" thickBot="1" x14ac:dyDescent="0.25">
      <c r="A79" s="273" t="s">
        <v>10</v>
      </c>
      <c r="B79" s="274"/>
      <c r="C79" s="274"/>
      <c r="D79" s="118"/>
      <c r="E79" s="119"/>
      <c r="F79" s="119"/>
      <c r="G79" s="119"/>
      <c r="H79" s="120"/>
      <c r="I79" s="120"/>
      <c r="J79" s="121"/>
    </row>
    <row r="80" spans="1:12" x14ac:dyDescent="0.2">
      <c r="A80" s="122" t="s">
        <v>92</v>
      </c>
      <c r="B80" s="184"/>
      <c r="C80" s="185" t="str">
        <f>IF(B80="","",(B80/$B$85))</f>
        <v/>
      </c>
      <c r="D80" s="151"/>
      <c r="E80" s="152">
        <v>4</v>
      </c>
      <c r="F80" s="186">
        <f>IF(E80="","",(E80/$E$85))</f>
        <v>3.4782608695652174E-2</v>
      </c>
      <c r="G80" s="155">
        <v>15.1</v>
      </c>
      <c r="H80" s="187">
        <f>IF(B80+E80=0,0,B80+E80)</f>
        <v>4</v>
      </c>
      <c r="I80" s="188">
        <f>IF(H80=0,"",(H80/$H$85))</f>
        <v>1.5748031496062992E-2</v>
      </c>
      <c r="J80" s="189">
        <f>IF((D80*B80)+(G80*E80)="",0,IF(H80=0,0,((D80*B80)+(G80*E80))/H80))</f>
        <v>15.1</v>
      </c>
    </row>
    <row r="81" spans="1:10" x14ac:dyDescent="0.2">
      <c r="A81" s="124" t="s">
        <v>93</v>
      </c>
      <c r="B81" s="2">
        <v>86</v>
      </c>
      <c r="C81" s="125">
        <f>IF(B81="","",(B81/$B$85))</f>
        <v>0.61870503597122306</v>
      </c>
      <c r="D81" s="5">
        <v>10.44</v>
      </c>
      <c r="E81" s="6">
        <v>69</v>
      </c>
      <c r="F81" s="126">
        <f>IF(E81="","",(E81/$E$85))</f>
        <v>0.6</v>
      </c>
      <c r="G81" s="9">
        <v>12.54</v>
      </c>
      <c r="H81" s="127">
        <f>IF(B81+E81=0,0,B81+E81)</f>
        <v>155</v>
      </c>
      <c r="I81" s="128">
        <f>IF(H81=0,"",(H81/$H$85))</f>
        <v>0.61023622047244097</v>
      </c>
      <c r="J81" s="129">
        <f>IF((D81*B81)+(G81*E81)="",0,IF(H81=0,0,((D81*B81)+(G81*E81))/H81))</f>
        <v>11.37483870967742</v>
      </c>
    </row>
    <row r="82" spans="1:10" x14ac:dyDescent="0.2">
      <c r="A82" s="124" t="s">
        <v>94</v>
      </c>
      <c r="B82" s="2">
        <v>43</v>
      </c>
      <c r="C82" s="125">
        <f>IF(B82="","",(B82/$B$85))</f>
        <v>0.30935251798561153</v>
      </c>
      <c r="D82" s="5">
        <v>11.59</v>
      </c>
      <c r="E82" s="6">
        <v>16</v>
      </c>
      <c r="F82" s="126">
        <f>IF(E82="","",(E82/$E$85))</f>
        <v>0.1391304347826087</v>
      </c>
      <c r="G82" s="9">
        <v>9.08</v>
      </c>
      <c r="H82" s="127">
        <f>IF(B82+E82=0,0,B82+E82)</f>
        <v>59</v>
      </c>
      <c r="I82" s="128">
        <f>IF(H82=0,"",(H82/$H$85))</f>
        <v>0.23228346456692914</v>
      </c>
      <c r="J82" s="129">
        <f>IF((D82*B82)+(G82*E82)="",0,IF(H82=0,0,((D82*B82)+(G82*E82))/H82))</f>
        <v>10.909322033898304</v>
      </c>
    </row>
    <row r="83" spans="1:10" x14ac:dyDescent="0.2">
      <c r="A83" s="124" t="s">
        <v>95</v>
      </c>
      <c r="B83" s="2"/>
      <c r="C83" s="125" t="str">
        <f>IF(B83="","",(B83/$B$85))</f>
        <v/>
      </c>
      <c r="D83" s="5"/>
      <c r="E83" s="6">
        <v>16</v>
      </c>
      <c r="F83" s="126">
        <f>IF(E83="","",(E83/$E$85))</f>
        <v>0.1391304347826087</v>
      </c>
      <c r="G83" s="9">
        <v>11.71</v>
      </c>
      <c r="H83" s="127">
        <f>IF(B83+E83=0,0,B83+E83)</f>
        <v>16</v>
      </c>
      <c r="I83" s="128">
        <f>IF(H83=0,"",(H83/$H$85))</f>
        <v>6.2992125984251968E-2</v>
      </c>
      <c r="J83" s="129">
        <f>IF((D83*B83)+(G83*E83)="",0,IF(H83=0,0,((D83*B83)+(G83*E83))/H83))</f>
        <v>11.71</v>
      </c>
    </row>
    <row r="84" spans="1:10" ht="13.5" thickBot="1" x14ac:dyDescent="0.25">
      <c r="A84" s="130" t="s">
        <v>96</v>
      </c>
      <c r="B84" s="13">
        <v>10</v>
      </c>
      <c r="C84" s="191">
        <f>IF(B84="","",(B84/$B$85))</f>
        <v>7.1942446043165464E-2</v>
      </c>
      <c r="D84" s="15">
        <v>12.14</v>
      </c>
      <c r="E84" s="16">
        <v>10</v>
      </c>
      <c r="F84" s="192">
        <f>IF(E84="","",(E84/$E$85))</f>
        <v>8.6956521739130432E-2</v>
      </c>
      <c r="G84" s="17">
        <v>10.33</v>
      </c>
      <c r="H84" s="193">
        <f>IF(B84+E84=0,0,B84+E84)</f>
        <v>20</v>
      </c>
      <c r="I84" s="194">
        <f>IF(H84=0,"",(H84/$H$85))</f>
        <v>7.874015748031496E-2</v>
      </c>
      <c r="J84" s="195">
        <f>IF((D84*B84)+(G84*E84)="",0,IF(H84=0,0,((D84*B84)+(G84*E84))/H84))</f>
        <v>11.234999999999999</v>
      </c>
    </row>
    <row r="85" spans="1:10" ht="13.5" thickBot="1" x14ac:dyDescent="0.25">
      <c r="A85" s="135"/>
      <c r="B85" s="136">
        <f>SUM(B80:B84)</f>
        <v>139</v>
      </c>
      <c r="C85" s="137">
        <f>SUM(C80:C84)</f>
        <v>1</v>
      </c>
      <c r="D85" s="138">
        <f>((B80*D80)+(B81*D81)+(B82*D82)+(B83*D83)+(B84*D84))/B85</f>
        <v>10.918057553956835</v>
      </c>
      <c r="E85" s="136">
        <f>SUM(E80:E84)</f>
        <v>115</v>
      </c>
      <c r="F85" s="137">
        <f>SUM(F80:F84)</f>
        <v>1</v>
      </c>
      <c r="G85" s="138">
        <f>((E80*G80)+(E81*G81)+(E82*G82)+(E83*G83)+(E84*G84))/E85</f>
        <v>11.840000000000002</v>
      </c>
      <c r="H85" s="136">
        <f>SUM(H80:H84)</f>
        <v>254</v>
      </c>
      <c r="I85" s="137">
        <f>SUM(I80:I84)</f>
        <v>1</v>
      </c>
      <c r="J85" s="139">
        <f>((H80*J80)+(H81*J81)+(H82*J82)+(H83*J83)+(H84*J84))/H85</f>
        <v>11.335472440944882</v>
      </c>
    </row>
    <row r="87" spans="1:10" ht="14.25" customHeight="1" x14ac:dyDescent="0.2"/>
    <row r="117" spans="1:17" s="232" customFormat="1" x14ac:dyDescent="0.2">
      <c r="A117" s="224"/>
      <c r="K117" s="224"/>
      <c r="L117" s="224"/>
      <c r="M117" s="224"/>
      <c r="N117" s="224"/>
      <c r="O117" s="224"/>
      <c r="P117" s="224"/>
      <c r="Q117" s="224"/>
    </row>
    <row r="118" spans="1:17" x14ac:dyDescent="0.2">
      <c r="E118" s="247"/>
    </row>
  </sheetData>
  <sheetProtection password="DAB1" sheet="1" objects="1" scenarios="1" selectLockedCells="1"/>
  <mergeCells count="23">
    <mergeCell ref="A79:C79"/>
    <mergeCell ref="B60:C60"/>
    <mergeCell ref="D60:E60"/>
    <mergeCell ref="A75:J75"/>
    <mergeCell ref="B77:D77"/>
    <mergeCell ref="E77:G77"/>
    <mergeCell ref="H77:J77"/>
    <mergeCell ref="B69:C69"/>
    <mergeCell ref="D69:E69"/>
    <mergeCell ref="F60:G60"/>
    <mergeCell ref="F69:G69"/>
    <mergeCell ref="B49:D49"/>
    <mergeCell ref="E49:G49"/>
    <mergeCell ref="H49:J49"/>
    <mergeCell ref="A51:C51"/>
    <mergeCell ref="A1:J1"/>
    <mergeCell ref="D3:F3"/>
    <mergeCell ref="B4:D4"/>
    <mergeCell ref="E4:G4"/>
    <mergeCell ref="H4:J4"/>
    <mergeCell ref="B40:D40"/>
    <mergeCell ref="E40:G40"/>
    <mergeCell ref="H40:J40"/>
  </mergeCells>
  <printOptions horizontalCentered="1"/>
  <pageMargins left="0" right="0" top="0.39370078740157483" bottom="0.39370078740157483" header="0.51181102362204722" footer="0.51181102362204722"/>
  <pageSetup paperSize="9" scale="80" orientation="portrait" horizontalDpi="4294967293" verticalDpi="300" r:id="rId1"/>
  <headerFooter alignWithMargins="0"/>
  <ignoredErrors>
    <ignoredError sqref="F72 C8:C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9"/>
  <sheetViews>
    <sheetView zoomScale="93" zoomScaleNormal="93" workbookViewId="0">
      <selection activeCell="A39" sqref="A39"/>
    </sheetView>
  </sheetViews>
  <sheetFormatPr baseColWidth="10" defaultRowHeight="12.75" x14ac:dyDescent="0.2"/>
  <cols>
    <col min="1" max="1" width="33.140625" style="224" bestFit="1" customWidth="1"/>
    <col min="2" max="2" width="9.7109375" style="232" bestFit="1" customWidth="1"/>
    <col min="3" max="4" width="9.5703125" style="232" customWidth="1"/>
    <col min="5" max="5" width="9.85546875" style="232" customWidth="1"/>
    <col min="6" max="6" width="9.42578125" style="232" bestFit="1" customWidth="1"/>
    <col min="7" max="7" width="8.85546875" style="232" customWidth="1"/>
    <col min="8" max="8" width="7.7109375" style="232" customWidth="1"/>
    <col min="9" max="9" width="10.5703125" style="232" customWidth="1"/>
    <col min="10" max="10" width="10.7109375" style="232" customWidth="1"/>
    <col min="11" max="11" width="4.28515625" style="224" customWidth="1"/>
    <col min="12" max="12" width="21.140625" style="224" bestFit="1" customWidth="1"/>
    <col min="13" max="16384" width="11.42578125" style="224"/>
  </cols>
  <sheetData>
    <row r="1" spans="1:17" ht="13.5" customHeight="1" x14ac:dyDescent="0.2">
      <c r="A1" s="279" t="s">
        <v>101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7" ht="13.5" customHeight="1" thickBot="1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</row>
    <row r="3" spans="1:17" ht="13.5" customHeight="1" thickBot="1" x14ac:dyDescent="0.25">
      <c r="A3" s="226"/>
      <c r="B3" s="26" t="s">
        <v>13</v>
      </c>
      <c r="C3" s="27"/>
      <c r="D3" s="272"/>
      <c r="E3" s="272"/>
      <c r="F3" s="272"/>
      <c r="G3" s="27"/>
      <c r="H3" s="27"/>
      <c r="I3" s="27"/>
      <c r="J3" s="28"/>
    </row>
    <row r="4" spans="1:17" ht="19.5" customHeight="1" x14ac:dyDescent="0.2">
      <c r="A4" s="226"/>
      <c r="B4" s="262" t="s">
        <v>0</v>
      </c>
      <c r="C4" s="263"/>
      <c r="D4" s="263"/>
      <c r="E4" s="264" t="s">
        <v>1</v>
      </c>
      <c r="F4" s="265"/>
      <c r="G4" s="266"/>
      <c r="H4" s="267" t="s">
        <v>2</v>
      </c>
      <c r="I4" s="267"/>
      <c r="J4" s="268"/>
    </row>
    <row r="5" spans="1:17" ht="13.5" customHeight="1" thickBot="1" x14ac:dyDescent="0.25">
      <c r="A5" s="227"/>
      <c r="B5" s="30" t="s">
        <v>3</v>
      </c>
      <c r="C5" s="31" t="s">
        <v>4</v>
      </c>
      <c r="D5" s="32" t="s">
        <v>5</v>
      </c>
      <c r="E5" s="33" t="s">
        <v>3</v>
      </c>
      <c r="F5" s="34" t="s">
        <v>4</v>
      </c>
      <c r="G5" s="35" t="s">
        <v>5</v>
      </c>
      <c r="H5" s="36" t="s">
        <v>3</v>
      </c>
      <c r="I5" s="37" t="s">
        <v>4</v>
      </c>
      <c r="J5" s="38" t="s">
        <v>5</v>
      </c>
    </row>
    <row r="6" spans="1:17" s="228" customFormat="1" ht="15" customHeight="1" thickBot="1" x14ac:dyDescent="0.25">
      <c r="A6" s="150" t="s">
        <v>6</v>
      </c>
      <c r="B6" s="39"/>
      <c r="C6" s="39"/>
      <c r="D6" s="39"/>
      <c r="E6" s="40"/>
      <c r="F6" s="40"/>
      <c r="G6" s="40"/>
      <c r="H6" s="41"/>
      <c r="I6" s="41"/>
      <c r="J6" s="42"/>
      <c r="Q6" s="229"/>
    </row>
    <row r="7" spans="1:17" s="228" customFormat="1" ht="15" customHeight="1" x14ac:dyDescent="0.2">
      <c r="A7" s="43" t="s">
        <v>44</v>
      </c>
      <c r="B7" s="18">
        <v>616</v>
      </c>
      <c r="C7" s="54">
        <f t="shared" ref="C7:C33" si="0">IF(B7="","",(B7/$B$53)*3)</f>
        <v>0.14529444138690148</v>
      </c>
      <c r="D7" s="151">
        <v>12.94</v>
      </c>
      <c r="E7" s="152">
        <v>677</v>
      </c>
      <c r="F7" s="44">
        <f t="shared" ref="F7:F33" si="1">IF(E7="","",(E7/$E$53)*3)</f>
        <v>0.23807291056148164</v>
      </c>
      <c r="G7" s="155">
        <v>13.47</v>
      </c>
      <c r="H7" s="45">
        <f t="shared" ref="H7:H33" si="2">IF(B7+E7=0,0,B7+E7)</f>
        <v>1293</v>
      </c>
      <c r="I7" s="46">
        <f t="shared" ref="I7:I33" si="3">IF(H7="","",(H7/$H$53)*3)</f>
        <v>0.18254117647058823</v>
      </c>
      <c r="J7" s="47">
        <f t="shared" ref="J7:J33" si="4">IF((D7*B7)+(G7*E7)="",0,IF(H7=0,0,((D7*B7)+(G7*E7))/H7))</f>
        <v>13.217501933488013</v>
      </c>
      <c r="Q7" s="229"/>
    </row>
    <row r="8" spans="1:17" s="228" customFormat="1" ht="15" customHeight="1" x14ac:dyDescent="0.2">
      <c r="A8" s="48" t="s">
        <v>45</v>
      </c>
      <c r="B8" s="1">
        <v>14</v>
      </c>
      <c r="C8" s="54">
        <f t="shared" si="0"/>
        <v>3.3021463951568518E-3</v>
      </c>
      <c r="D8" s="153">
        <v>10</v>
      </c>
      <c r="E8" s="154"/>
      <c r="F8" s="49" t="str">
        <f t="shared" si="1"/>
        <v/>
      </c>
      <c r="G8" s="156"/>
      <c r="H8" s="50">
        <f t="shared" si="2"/>
        <v>14</v>
      </c>
      <c r="I8" s="51">
        <f t="shared" si="3"/>
        <v>1.9764705882352944E-3</v>
      </c>
      <c r="J8" s="52">
        <f>IF((D8*B8)+(G8*E8)="",0,IF(H8=0,0,((D8*B8)+(G8*E8))/H8))</f>
        <v>10</v>
      </c>
      <c r="Q8" s="229"/>
    </row>
    <row r="9" spans="1:17" s="228" customFormat="1" ht="15" customHeight="1" x14ac:dyDescent="0.2">
      <c r="A9" s="53" t="s">
        <v>46</v>
      </c>
      <c r="B9" s="2">
        <v>1722</v>
      </c>
      <c r="C9" s="54">
        <f t="shared" si="0"/>
        <v>0.4061640066042928</v>
      </c>
      <c r="D9" s="153">
        <v>13.83</v>
      </c>
      <c r="E9" s="154">
        <v>1615</v>
      </c>
      <c r="F9" s="49">
        <f t="shared" si="1"/>
        <v>0.56792873051224946</v>
      </c>
      <c r="G9" s="156">
        <v>12.58</v>
      </c>
      <c r="H9" s="56">
        <f t="shared" si="2"/>
        <v>3337</v>
      </c>
      <c r="I9" s="51">
        <f t="shared" si="3"/>
        <v>0.47110588235294115</v>
      </c>
      <c r="J9" s="58">
        <f t="shared" si="4"/>
        <v>13.22504045549895</v>
      </c>
      <c r="Q9" s="229"/>
    </row>
    <row r="10" spans="1:17" s="228" customFormat="1" ht="15" customHeight="1" x14ac:dyDescent="0.2">
      <c r="A10" s="53" t="s">
        <v>47</v>
      </c>
      <c r="B10" s="2">
        <v>380</v>
      </c>
      <c r="C10" s="54">
        <f t="shared" si="0"/>
        <v>8.9629687868543126E-2</v>
      </c>
      <c r="D10" s="153">
        <v>13.65</v>
      </c>
      <c r="E10" s="154">
        <v>348</v>
      </c>
      <c r="F10" s="49">
        <f t="shared" si="1"/>
        <v>0.12237721251904818</v>
      </c>
      <c r="G10" s="156">
        <v>12.3</v>
      </c>
      <c r="H10" s="56">
        <f t="shared" si="2"/>
        <v>728</v>
      </c>
      <c r="I10" s="51">
        <f t="shared" si="3"/>
        <v>0.1027764705882353</v>
      </c>
      <c r="J10" s="58">
        <f t="shared" si="4"/>
        <v>13.004670329670331</v>
      </c>
      <c r="Q10" s="229"/>
    </row>
    <row r="11" spans="1:17" s="228" customFormat="1" ht="15" customHeight="1" x14ac:dyDescent="0.2">
      <c r="A11" s="48" t="s">
        <v>49</v>
      </c>
      <c r="B11" s="2">
        <v>1405</v>
      </c>
      <c r="C11" s="54">
        <f t="shared" si="0"/>
        <v>0.3313939775139555</v>
      </c>
      <c r="D11" s="153">
        <v>12.15</v>
      </c>
      <c r="E11" s="154">
        <v>834</v>
      </c>
      <c r="F11" s="49">
        <f t="shared" si="1"/>
        <v>0.29328331965771892</v>
      </c>
      <c r="G11" s="156">
        <v>11.48</v>
      </c>
      <c r="H11" s="56">
        <f t="shared" si="2"/>
        <v>2239</v>
      </c>
      <c r="I11" s="51">
        <f t="shared" si="3"/>
        <v>0.31609411764705886</v>
      </c>
      <c r="J11" s="58">
        <f t="shared" si="4"/>
        <v>11.900433229120143</v>
      </c>
      <c r="Q11" s="229"/>
    </row>
    <row r="12" spans="1:17" s="228" customFormat="1" ht="15" customHeight="1" x14ac:dyDescent="0.2">
      <c r="A12" s="53" t="s">
        <v>50</v>
      </c>
      <c r="B12" s="2">
        <v>31</v>
      </c>
      <c r="C12" s="54">
        <f t="shared" si="0"/>
        <v>7.3118955892758873E-3</v>
      </c>
      <c r="D12" s="153">
        <v>11.43</v>
      </c>
      <c r="E12" s="154">
        <v>14</v>
      </c>
      <c r="F12" s="49">
        <f t="shared" si="1"/>
        <v>4.9232211932950416E-3</v>
      </c>
      <c r="G12" s="156">
        <v>11.29</v>
      </c>
      <c r="H12" s="56">
        <f t="shared" si="2"/>
        <v>45</v>
      </c>
      <c r="I12" s="51">
        <f t="shared" si="3"/>
        <v>6.3529411764705872E-3</v>
      </c>
      <c r="J12" s="58">
        <f t="shared" si="4"/>
        <v>11.386444444444445</v>
      </c>
      <c r="Q12" s="229"/>
    </row>
    <row r="13" spans="1:17" s="228" customFormat="1" ht="15" customHeight="1" x14ac:dyDescent="0.2">
      <c r="A13" s="53" t="s">
        <v>72</v>
      </c>
      <c r="B13" s="2"/>
      <c r="C13" s="54" t="str">
        <f t="shared" si="0"/>
        <v/>
      </c>
      <c r="D13" s="153"/>
      <c r="E13" s="154"/>
      <c r="F13" s="49" t="str">
        <f t="shared" si="1"/>
        <v/>
      </c>
      <c r="G13" s="156"/>
      <c r="H13" s="56">
        <f t="shared" si="2"/>
        <v>0</v>
      </c>
      <c r="I13" s="51">
        <f t="shared" si="3"/>
        <v>0</v>
      </c>
      <c r="J13" s="58">
        <f t="shared" si="4"/>
        <v>0</v>
      </c>
      <c r="Q13" s="229"/>
    </row>
    <row r="14" spans="1:17" s="228" customFormat="1" ht="15" customHeight="1" x14ac:dyDescent="0.2">
      <c r="A14" s="53" t="s">
        <v>48</v>
      </c>
      <c r="B14" s="2">
        <v>427</v>
      </c>
      <c r="C14" s="54">
        <f t="shared" si="0"/>
        <v>0.10071546505228399</v>
      </c>
      <c r="D14" s="153">
        <v>14.37</v>
      </c>
      <c r="E14" s="154">
        <v>295</v>
      </c>
      <c r="F14" s="49">
        <f t="shared" si="1"/>
        <v>0.10373930371585979</v>
      </c>
      <c r="G14" s="156">
        <v>12.88</v>
      </c>
      <c r="H14" s="56">
        <f t="shared" si="2"/>
        <v>722</v>
      </c>
      <c r="I14" s="51">
        <f t="shared" si="3"/>
        <v>0.10192941176470588</v>
      </c>
      <c r="J14" s="58">
        <f t="shared" si="4"/>
        <v>13.761204986149584</v>
      </c>
      <c r="Q14" s="229"/>
    </row>
    <row r="15" spans="1:17" s="228" customFormat="1" ht="15" customHeight="1" x14ac:dyDescent="0.2">
      <c r="A15" s="53" t="s">
        <v>51</v>
      </c>
      <c r="B15" s="2">
        <v>923</v>
      </c>
      <c r="C15" s="54">
        <f t="shared" si="0"/>
        <v>0.21770579448069818</v>
      </c>
      <c r="D15" s="153">
        <v>13.59</v>
      </c>
      <c r="E15" s="154">
        <v>421</v>
      </c>
      <c r="F15" s="49">
        <f t="shared" si="1"/>
        <v>0.14804829445551518</v>
      </c>
      <c r="G15" s="156">
        <v>12.83</v>
      </c>
      <c r="H15" s="56">
        <f t="shared" si="2"/>
        <v>1344</v>
      </c>
      <c r="I15" s="51">
        <f t="shared" si="3"/>
        <v>0.18974117647058822</v>
      </c>
      <c r="J15" s="58">
        <f t="shared" si="4"/>
        <v>13.351934523809524</v>
      </c>
      <c r="Q15" s="229"/>
    </row>
    <row r="16" spans="1:17" s="228" customFormat="1" ht="15" customHeight="1" x14ac:dyDescent="0.2">
      <c r="A16" s="53" t="s">
        <v>71</v>
      </c>
      <c r="B16" s="2">
        <v>6</v>
      </c>
      <c r="C16" s="54">
        <f t="shared" si="0"/>
        <v>1.4152055979243651E-3</v>
      </c>
      <c r="D16" s="153">
        <v>14.3</v>
      </c>
      <c r="E16" s="154">
        <v>162</v>
      </c>
      <c r="F16" s="49">
        <f t="shared" si="1"/>
        <v>5.696870237955691E-2</v>
      </c>
      <c r="G16" s="156">
        <v>14.09</v>
      </c>
      <c r="H16" s="56">
        <f t="shared" si="2"/>
        <v>168</v>
      </c>
      <c r="I16" s="51">
        <f t="shared" si="3"/>
        <v>2.3717647058823527E-2</v>
      </c>
      <c r="J16" s="58">
        <f t="shared" si="4"/>
        <v>14.0975</v>
      </c>
      <c r="Q16" s="229"/>
    </row>
    <row r="17" spans="1:17" s="228" customFormat="1" ht="15" customHeight="1" x14ac:dyDescent="0.2">
      <c r="A17" s="53" t="s">
        <v>52</v>
      </c>
      <c r="B17" s="2">
        <v>240</v>
      </c>
      <c r="C17" s="54">
        <f t="shared" si="0"/>
        <v>5.6608223916974607E-2</v>
      </c>
      <c r="D17" s="153">
        <v>13.85</v>
      </c>
      <c r="E17" s="154">
        <v>373</v>
      </c>
      <c r="F17" s="49">
        <f t="shared" si="1"/>
        <v>0.13116867893564649</v>
      </c>
      <c r="G17" s="156">
        <v>13.96</v>
      </c>
      <c r="H17" s="56">
        <f t="shared" si="2"/>
        <v>613</v>
      </c>
      <c r="I17" s="51">
        <f t="shared" si="3"/>
        <v>8.6541176470588232E-2</v>
      </c>
      <c r="J17" s="58">
        <f t="shared" si="4"/>
        <v>13.916933115823817</v>
      </c>
      <c r="Q17" s="229"/>
    </row>
    <row r="18" spans="1:17" s="228" customFormat="1" ht="15" customHeight="1" x14ac:dyDescent="0.2">
      <c r="A18" s="48" t="s">
        <v>53</v>
      </c>
      <c r="B18" s="2">
        <v>452</v>
      </c>
      <c r="C18" s="54">
        <f t="shared" si="0"/>
        <v>0.1066121550436355</v>
      </c>
      <c r="D18" s="153">
        <v>13.69</v>
      </c>
      <c r="E18" s="154">
        <v>21</v>
      </c>
      <c r="F18" s="49">
        <f t="shared" si="1"/>
        <v>7.3848317899425624E-3</v>
      </c>
      <c r="G18" s="156">
        <v>11.45</v>
      </c>
      <c r="H18" s="56">
        <f t="shared" si="2"/>
        <v>473</v>
      </c>
      <c r="I18" s="51">
        <f t="shared" si="3"/>
        <v>6.6776470588235298E-2</v>
      </c>
      <c r="J18" s="58">
        <f t="shared" si="4"/>
        <v>13.590549682875265</v>
      </c>
      <c r="Q18" s="229"/>
    </row>
    <row r="19" spans="1:17" s="228" customFormat="1" ht="15" customHeight="1" x14ac:dyDescent="0.2">
      <c r="A19" s="53" t="s">
        <v>73</v>
      </c>
      <c r="B19" s="2">
        <v>148</v>
      </c>
      <c r="C19" s="54">
        <f t="shared" si="0"/>
        <v>3.4908404748801011E-2</v>
      </c>
      <c r="D19" s="153">
        <v>12.86</v>
      </c>
      <c r="E19" s="154">
        <v>60</v>
      </c>
      <c r="F19" s="49">
        <f t="shared" si="1"/>
        <v>2.1099519399835891E-2</v>
      </c>
      <c r="G19" s="156">
        <v>12.13</v>
      </c>
      <c r="H19" s="56">
        <f t="shared" si="2"/>
        <v>208</v>
      </c>
      <c r="I19" s="51">
        <f t="shared" si="3"/>
        <v>2.9364705882352939E-2</v>
      </c>
      <c r="J19" s="58">
        <f t="shared" si="4"/>
        <v>12.649423076923076</v>
      </c>
      <c r="Q19" s="229"/>
    </row>
    <row r="20" spans="1:17" s="228" customFormat="1" ht="15" customHeight="1" x14ac:dyDescent="0.2">
      <c r="A20" s="53" t="s">
        <v>55</v>
      </c>
      <c r="B20" s="2">
        <v>865</v>
      </c>
      <c r="C20" s="54">
        <f t="shared" si="0"/>
        <v>0.20402547370076263</v>
      </c>
      <c r="D20" s="153">
        <v>13.65</v>
      </c>
      <c r="E20" s="154">
        <v>435</v>
      </c>
      <c r="F20" s="49">
        <f t="shared" si="1"/>
        <v>0.15297151564881023</v>
      </c>
      <c r="G20" s="156">
        <v>12.25</v>
      </c>
      <c r="H20" s="56">
        <f t="shared" si="2"/>
        <v>1300</v>
      </c>
      <c r="I20" s="51">
        <f t="shared" si="3"/>
        <v>0.18352941176470589</v>
      </c>
      <c r="J20" s="58">
        <f t="shared" si="4"/>
        <v>13.181538461538462</v>
      </c>
      <c r="Q20" s="229"/>
    </row>
    <row r="21" spans="1:17" s="228" customFormat="1" ht="15" customHeight="1" x14ac:dyDescent="0.2">
      <c r="A21" s="53" t="s">
        <v>56</v>
      </c>
      <c r="B21" s="2"/>
      <c r="C21" s="54" t="str">
        <f t="shared" si="0"/>
        <v/>
      </c>
      <c r="D21" s="153"/>
      <c r="E21" s="154"/>
      <c r="F21" s="49" t="str">
        <f t="shared" si="1"/>
        <v/>
      </c>
      <c r="G21" s="156"/>
      <c r="H21" s="56">
        <f t="shared" si="2"/>
        <v>0</v>
      </c>
      <c r="I21" s="51">
        <f t="shared" si="3"/>
        <v>0</v>
      </c>
      <c r="J21" s="58">
        <f t="shared" si="4"/>
        <v>0</v>
      </c>
      <c r="Q21" s="229"/>
    </row>
    <row r="22" spans="1:17" s="228" customFormat="1" ht="15" customHeight="1" x14ac:dyDescent="0.2">
      <c r="A22" s="53" t="s">
        <v>74</v>
      </c>
      <c r="B22" s="2">
        <v>127</v>
      </c>
      <c r="C22" s="54">
        <f t="shared" si="0"/>
        <v>2.9955185156065725E-2</v>
      </c>
      <c r="D22" s="153">
        <v>13.47</v>
      </c>
      <c r="E22" s="154">
        <v>84</v>
      </c>
      <c r="F22" s="49">
        <f t="shared" si="1"/>
        <v>2.953932715977025E-2</v>
      </c>
      <c r="G22" s="156">
        <v>11.69</v>
      </c>
      <c r="H22" s="56">
        <f t="shared" si="2"/>
        <v>211</v>
      </c>
      <c r="I22" s="51">
        <f t="shared" si="3"/>
        <v>2.978823529411765E-2</v>
      </c>
      <c r="J22" s="58">
        <f t="shared" si="4"/>
        <v>12.761374407582938</v>
      </c>
      <c r="Q22" s="229"/>
    </row>
    <row r="23" spans="1:17" s="228" customFormat="1" ht="15" customHeight="1" x14ac:dyDescent="0.2">
      <c r="A23" s="53" t="s">
        <v>57</v>
      </c>
      <c r="B23" s="2">
        <v>906</v>
      </c>
      <c r="C23" s="54">
        <f t="shared" si="0"/>
        <v>0.21369604528657912</v>
      </c>
      <c r="D23" s="153">
        <v>13.26</v>
      </c>
      <c r="E23" s="154">
        <v>315</v>
      </c>
      <c r="F23" s="49">
        <f t="shared" si="1"/>
        <v>0.11077247684913843</v>
      </c>
      <c r="G23" s="156">
        <v>10.87</v>
      </c>
      <c r="H23" s="56">
        <f t="shared" si="2"/>
        <v>1221</v>
      </c>
      <c r="I23" s="51">
        <f t="shared" si="3"/>
        <v>0.1723764705882353</v>
      </c>
      <c r="J23" s="58">
        <f t="shared" si="4"/>
        <v>12.643415233415233</v>
      </c>
      <c r="Q23" s="229"/>
    </row>
    <row r="24" spans="1:17" s="228" customFormat="1" ht="15" customHeight="1" x14ac:dyDescent="0.2">
      <c r="A24" s="53" t="s">
        <v>58</v>
      </c>
      <c r="B24" s="2">
        <v>2177</v>
      </c>
      <c r="C24" s="54">
        <f t="shared" si="0"/>
        <v>0.51348376444689048</v>
      </c>
      <c r="D24" s="153">
        <v>13.5</v>
      </c>
      <c r="E24" s="154">
        <v>968</v>
      </c>
      <c r="F24" s="49">
        <f t="shared" si="1"/>
        <v>0.34040557965068574</v>
      </c>
      <c r="G24" s="156">
        <v>12.79</v>
      </c>
      <c r="H24" s="56">
        <f t="shared" si="2"/>
        <v>3145</v>
      </c>
      <c r="I24" s="51">
        <f t="shared" si="3"/>
        <v>0.44399999999999995</v>
      </c>
      <c r="J24" s="58">
        <f t="shared" si="4"/>
        <v>13.281468998410174</v>
      </c>
      <c r="Q24" s="229"/>
    </row>
    <row r="25" spans="1:17" s="228" customFormat="1" ht="15" customHeight="1" x14ac:dyDescent="0.2">
      <c r="A25" s="53" t="s">
        <v>75</v>
      </c>
      <c r="B25" s="2">
        <v>233</v>
      </c>
      <c r="C25" s="54">
        <f t="shared" si="0"/>
        <v>5.4957150719396178E-2</v>
      </c>
      <c r="D25" s="153">
        <v>14.07</v>
      </c>
      <c r="E25" s="154">
        <v>134</v>
      </c>
      <c r="F25" s="49">
        <f t="shared" si="1"/>
        <v>4.712225999296682E-2</v>
      </c>
      <c r="G25" s="156">
        <v>12.3</v>
      </c>
      <c r="H25" s="56">
        <f t="shared" si="2"/>
        <v>367</v>
      </c>
      <c r="I25" s="51">
        <f t="shared" si="3"/>
        <v>5.1811764705882349E-2</v>
      </c>
      <c r="J25" s="58">
        <f t="shared" si="4"/>
        <v>13.423732970027249</v>
      </c>
      <c r="Q25" s="229"/>
    </row>
    <row r="26" spans="1:17" s="228" customFormat="1" ht="15" customHeight="1" x14ac:dyDescent="0.2">
      <c r="A26" s="53" t="s">
        <v>76</v>
      </c>
      <c r="B26" s="2">
        <v>218</v>
      </c>
      <c r="C26" s="54">
        <f t="shared" si="0"/>
        <v>5.1419136724585271E-2</v>
      </c>
      <c r="D26" s="153">
        <v>12.82</v>
      </c>
      <c r="E26" s="154">
        <v>86</v>
      </c>
      <c r="F26" s="49">
        <f t="shared" si="1"/>
        <v>3.0242644473098112E-2</v>
      </c>
      <c r="G26" s="156">
        <v>12.57</v>
      </c>
      <c r="H26" s="56">
        <f t="shared" si="2"/>
        <v>304</v>
      </c>
      <c r="I26" s="51">
        <f t="shared" si="3"/>
        <v>4.2917647058823533E-2</v>
      </c>
      <c r="J26" s="58">
        <f t="shared" si="4"/>
        <v>12.749276315789475</v>
      </c>
      <c r="Q26" s="229"/>
    </row>
    <row r="27" spans="1:17" s="228" customFormat="1" ht="15" customHeight="1" x14ac:dyDescent="0.2">
      <c r="A27" s="53" t="s">
        <v>59</v>
      </c>
      <c r="B27" s="2">
        <v>242</v>
      </c>
      <c r="C27" s="54">
        <f t="shared" si="0"/>
        <v>5.7079959116282726E-2</v>
      </c>
      <c r="D27" s="153">
        <v>14.23</v>
      </c>
      <c r="E27" s="154">
        <v>126</v>
      </c>
      <c r="F27" s="49">
        <f t="shared" si="1"/>
        <v>4.4308990739655371E-2</v>
      </c>
      <c r="G27" s="156">
        <v>12.67</v>
      </c>
      <c r="H27" s="56">
        <f t="shared" si="2"/>
        <v>368</v>
      </c>
      <c r="I27" s="51">
        <f t="shared" si="3"/>
        <v>5.1952941176470584E-2</v>
      </c>
      <c r="J27" s="58">
        <f t="shared" si="4"/>
        <v>13.695869565217391</v>
      </c>
      <c r="Q27" s="229"/>
    </row>
    <row r="28" spans="1:17" s="228" customFormat="1" ht="15" customHeight="1" x14ac:dyDescent="0.2">
      <c r="A28" s="53" t="s">
        <v>54</v>
      </c>
      <c r="B28" s="2">
        <v>5</v>
      </c>
      <c r="C28" s="54">
        <f t="shared" si="0"/>
        <v>1.1793379982703042E-3</v>
      </c>
      <c r="D28" s="153">
        <v>16.72</v>
      </c>
      <c r="E28" s="154"/>
      <c r="F28" s="49" t="str">
        <f t="shared" si="1"/>
        <v/>
      </c>
      <c r="G28" s="156"/>
      <c r="H28" s="56">
        <f t="shared" si="2"/>
        <v>5</v>
      </c>
      <c r="I28" s="51">
        <f t="shared" si="3"/>
        <v>7.0588235294117652E-4</v>
      </c>
      <c r="J28" s="58">
        <f t="shared" si="4"/>
        <v>16.72</v>
      </c>
      <c r="Q28" s="229"/>
    </row>
    <row r="29" spans="1:17" s="228" customFormat="1" ht="15" customHeight="1" x14ac:dyDescent="0.2">
      <c r="A29" s="53" t="s">
        <v>60</v>
      </c>
      <c r="B29" s="2">
        <v>581</v>
      </c>
      <c r="C29" s="54">
        <f t="shared" si="0"/>
        <v>0.13703907539900934</v>
      </c>
      <c r="D29" s="153">
        <v>13.45</v>
      </c>
      <c r="E29" s="154">
        <v>364</v>
      </c>
      <c r="F29" s="49">
        <f t="shared" si="1"/>
        <v>0.12800375102567108</v>
      </c>
      <c r="G29" s="156">
        <v>12</v>
      </c>
      <c r="H29" s="56">
        <f t="shared" si="2"/>
        <v>945</v>
      </c>
      <c r="I29" s="51">
        <f t="shared" si="3"/>
        <v>0.13341176470588234</v>
      </c>
      <c r="J29" s="58">
        <f t="shared" si="4"/>
        <v>12.891481481481483</v>
      </c>
      <c r="Q29" s="229"/>
    </row>
    <row r="30" spans="1:17" s="228" customFormat="1" ht="15" customHeight="1" x14ac:dyDescent="0.2">
      <c r="A30" s="53" t="s">
        <v>61</v>
      </c>
      <c r="B30" s="2">
        <v>56</v>
      </c>
      <c r="C30" s="54">
        <f t="shared" si="0"/>
        <v>1.3208585580627407E-2</v>
      </c>
      <c r="D30" s="153">
        <v>13.7</v>
      </c>
      <c r="E30" s="154">
        <v>17</v>
      </c>
      <c r="F30" s="49">
        <f t="shared" si="1"/>
        <v>5.9781971632868356E-3</v>
      </c>
      <c r="G30" s="156">
        <v>11.63</v>
      </c>
      <c r="H30" s="56">
        <f t="shared" si="2"/>
        <v>73</v>
      </c>
      <c r="I30" s="51">
        <f t="shared" si="3"/>
        <v>1.0305882352941177E-2</v>
      </c>
      <c r="J30" s="58">
        <f t="shared" si="4"/>
        <v>13.217945205479452</v>
      </c>
      <c r="Q30" s="229"/>
    </row>
    <row r="31" spans="1:17" s="228" customFormat="1" ht="15" customHeight="1" x14ac:dyDescent="0.2">
      <c r="A31" s="53" t="s">
        <v>62</v>
      </c>
      <c r="B31" s="2">
        <v>138</v>
      </c>
      <c r="C31" s="54">
        <f t="shared" si="0"/>
        <v>3.25497287522604E-2</v>
      </c>
      <c r="D31" s="153">
        <v>12.08</v>
      </c>
      <c r="E31" s="154">
        <v>714</v>
      </c>
      <c r="F31" s="49">
        <f t="shared" si="1"/>
        <v>0.25108428085804713</v>
      </c>
      <c r="G31" s="156">
        <v>13.34</v>
      </c>
      <c r="H31" s="56">
        <f t="shared" si="2"/>
        <v>852</v>
      </c>
      <c r="I31" s="51">
        <f t="shared" si="3"/>
        <v>0.12028235294117647</v>
      </c>
      <c r="J31" s="58">
        <f t="shared" si="4"/>
        <v>13.135915492957746</v>
      </c>
      <c r="Q31" s="229"/>
    </row>
    <row r="32" spans="1:17" s="228" customFormat="1" ht="15" customHeight="1" x14ac:dyDescent="0.2">
      <c r="A32" s="53" t="s">
        <v>63</v>
      </c>
      <c r="B32" s="2">
        <v>206</v>
      </c>
      <c r="C32" s="54">
        <f t="shared" si="0"/>
        <v>4.8588725528736533E-2</v>
      </c>
      <c r="D32" s="153">
        <v>14.14</v>
      </c>
      <c r="E32" s="154">
        <v>121</v>
      </c>
      <c r="F32" s="49">
        <f t="shared" si="1"/>
        <v>4.2550697456335718E-2</v>
      </c>
      <c r="G32" s="156">
        <v>11.44</v>
      </c>
      <c r="H32" s="56">
        <f t="shared" si="2"/>
        <v>327</v>
      </c>
      <c r="I32" s="51">
        <f t="shared" si="3"/>
        <v>4.6164705882352941E-2</v>
      </c>
      <c r="J32" s="58">
        <f t="shared" si="4"/>
        <v>13.14091743119266</v>
      </c>
      <c r="Q32" s="229"/>
    </row>
    <row r="33" spans="1:17" s="228" customFormat="1" ht="15" customHeight="1" thickBot="1" x14ac:dyDescent="0.25">
      <c r="A33" s="53" t="s">
        <v>64</v>
      </c>
      <c r="B33" s="2">
        <v>446</v>
      </c>
      <c r="C33" s="54">
        <f t="shared" si="0"/>
        <v>0.10519694944571115</v>
      </c>
      <c r="D33" s="153">
        <v>13.68</v>
      </c>
      <c r="E33" s="154">
        <v>173</v>
      </c>
      <c r="F33" s="49">
        <f t="shared" si="1"/>
        <v>6.083694760286016E-2</v>
      </c>
      <c r="G33" s="156">
        <v>12.18</v>
      </c>
      <c r="H33" s="56">
        <f t="shared" si="2"/>
        <v>619</v>
      </c>
      <c r="I33" s="51">
        <f t="shared" si="3"/>
        <v>8.7388235294117655E-2</v>
      </c>
      <c r="J33" s="58">
        <f t="shared" si="4"/>
        <v>13.260775444264944</v>
      </c>
      <c r="Q33" s="229"/>
    </row>
    <row r="34" spans="1:17" ht="13.5" thickBot="1" x14ac:dyDescent="0.25">
      <c r="A34" s="63" t="s">
        <v>65</v>
      </c>
      <c r="B34" s="64">
        <f>SUM(B7:B33)</f>
        <v>12564</v>
      </c>
      <c r="C34" s="65">
        <f>SUM(C7:C33)</f>
        <v>2.9634405220536202</v>
      </c>
      <c r="D34" s="66">
        <f>(B7*D7+B8*D8+B9*D9+B10*D10+B11*D11+B12*D12+B13*D13+B14*D14+B15*D15+B16*D16+B17*D17+B18*D18+B19*D19+B20*D20+B21*D21+B22*D22+B23*D23+B24*D24+B25*D25+B26*D26+B27*D27+B28*D28+B29*D29+B30*D30+B31*D31+B32*D32+B33*D33)/B34</f>
        <v>13.411575931232097</v>
      </c>
      <c r="E34" s="67">
        <f>SUM(E7:E33)</f>
        <v>8357</v>
      </c>
      <c r="F34" s="68">
        <f>SUM(F7:F33)</f>
        <v>2.9388113937404761</v>
      </c>
      <c r="G34" s="69">
        <f>(E7*G7+E8*G8+E9*G9+E10*G10+E11*G11+E12*G12+E13*G13+E14*G14+E15*G15+E16*G16+E17*G17+E18*G18+E19*G19+E20*G20+E21*G21+E22*G22+E23*G23+E24*G24+E25*G25+E26*G26+E27*G27+E28*G28+E29*G29+E30*G30+E31*G31+E32*G32+E33*G33)/E34</f>
        <v>12.579942563120738</v>
      </c>
      <c r="H34" s="70">
        <f>SUM(H7:H33)</f>
        <v>20921</v>
      </c>
      <c r="I34" s="71">
        <f>SUM(I7:I33)</f>
        <v>2.9535529411764707</v>
      </c>
      <c r="J34" s="72">
        <f>(H7*J7+H8*J8+H9*J9+H10*J10+H11*J11+H12*J12+H13*J13+H14*J14+H15*J15+H16*J16+H17*J17+H18*J18+H19*J19+H20*J20+H21*J21+H22*J22+H23*J23+H24*J24+H25*J25+H26*J26+H27*J27+H28*J28+H29*J29+H30*J30+H31*J31+H32*J32+H33*J33)/H34</f>
        <v>13.079375746857222</v>
      </c>
    </row>
    <row r="35" spans="1:17" ht="13.5" customHeight="1" thickBot="1" x14ac:dyDescent="0.25">
      <c r="B35" s="231"/>
      <c r="E35" s="231"/>
    </row>
    <row r="36" spans="1:17" ht="13.5" customHeight="1" x14ac:dyDescent="0.2">
      <c r="A36" s="29"/>
      <c r="B36" s="262" t="s">
        <v>0</v>
      </c>
      <c r="C36" s="263"/>
      <c r="D36" s="263"/>
      <c r="E36" s="264" t="s">
        <v>1</v>
      </c>
      <c r="F36" s="265"/>
      <c r="G36" s="266"/>
      <c r="H36" s="267" t="s">
        <v>2</v>
      </c>
      <c r="I36" s="267"/>
      <c r="J36" s="268"/>
    </row>
    <row r="37" spans="1:17" ht="13.5" thickBot="1" x14ac:dyDescent="0.25">
      <c r="A37" s="29"/>
      <c r="B37" s="30" t="s">
        <v>3</v>
      </c>
      <c r="C37" s="31" t="s">
        <v>4</v>
      </c>
      <c r="D37" s="32" t="s">
        <v>5</v>
      </c>
      <c r="E37" s="33" t="s">
        <v>3</v>
      </c>
      <c r="F37" s="34" t="s">
        <v>4</v>
      </c>
      <c r="G37" s="35" t="s">
        <v>5</v>
      </c>
      <c r="H37" s="36" t="s">
        <v>3</v>
      </c>
      <c r="I37" s="37" t="s">
        <v>4</v>
      </c>
      <c r="J37" s="38" t="s">
        <v>5</v>
      </c>
      <c r="L37" s="233"/>
      <c r="M37" s="233"/>
    </row>
    <row r="38" spans="1:17" ht="13.5" thickBot="1" x14ac:dyDescent="0.25">
      <c r="A38" s="150" t="s">
        <v>7</v>
      </c>
      <c r="B38" s="39"/>
      <c r="C38" s="39"/>
      <c r="D38" s="39"/>
      <c r="E38" s="40"/>
      <c r="F38" s="40"/>
      <c r="G38" s="40"/>
      <c r="H38" s="41"/>
      <c r="I38" s="41"/>
      <c r="J38" s="42"/>
    </row>
    <row r="39" spans="1:17" x14ac:dyDescent="0.2">
      <c r="A39" s="11" t="s">
        <v>112</v>
      </c>
      <c r="B39" s="2">
        <v>43</v>
      </c>
      <c r="C39" s="54">
        <f>IF(B39="","",(B39/$B$53)*3)</f>
        <v>1.0142306785124617E-2</v>
      </c>
      <c r="D39" s="5">
        <v>13.56</v>
      </c>
      <c r="E39" s="6">
        <v>29</v>
      </c>
      <c r="F39" s="55">
        <f>IF(E39="","",(E39/$E$53)*3)</f>
        <v>1.0198101043254014E-2</v>
      </c>
      <c r="G39" s="9">
        <v>12.74</v>
      </c>
      <c r="H39" s="56">
        <f>B39+E39</f>
        <v>72</v>
      </c>
      <c r="I39" s="57">
        <f t="shared" ref="I39:I42" si="5">IF(H39="","",(H39/$H$53)*3)</f>
        <v>1.0164705882352942E-2</v>
      </c>
      <c r="J39" s="58">
        <f t="shared" ref="J39:J42" si="6">IF((D39*B39)+(G39*E39)="",0,IF(H39=0,0,((D39*B39)+(G39*E39))/H39))</f>
        <v>13.229722222222222</v>
      </c>
    </row>
    <row r="40" spans="1:17" x14ac:dyDescent="0.2">
      <c r="A40" s="11" t="s">
        <v>109</v>
      </c>
      <c r="B40" s="2">
        <v>51</v>
      </c>
      <c r="C40" s="54">
        <f>IF(B40="","",(B40/$B$53)*3)</f>
        <v>1.2029247582357103E-2</v>
      </c>
      <c r="D40" s="5">
        <v>14</v>
      </c>
      <c r="E40" s="6">
        <v>84</v>
      </c>
      <c r="F40" s="55">
        <f t="shared" ref="F40:F42" si="7">IF(E40="","",(E40/$E$53)*3)</f>
        <v>2.953932715977025E-2</v>
      </c>
      <c r="G40" s="9">
        <v>13.48</v>
      </c>
      <c r="H40" s="56">
        <f>B40+E40</f>
        <v>135</v>
      </c>
      <c r="I40" s="57">
        <f t="shared" si="5"/>
        <v>1.9058823529411763E-2</v>
      </c>
      <c r="J40" s="58">
        <f t="shared" si="6"/>
        <v>13.676444444444444</v>
      </c>
    </row>
    <row r="41" spans="1:17" x14ac:dyDescent="0.2">
      <c r="A41" s="11" t="s">
        <v>110</v>
      </c>
      <c r="B41" s="2">
        <v>61</v>
      </c>
      <c r="C41" s="54">
        <f>IF(B41="","",(B41/$B$53)*3)</f>
        <v>1.4387923578897711E-2</v>
      </c>
      <c r="D41" s="5">
        <v>13.52</v>
      </c>
      <c r="E41" s="6">
        <v>61</v>
      </c>
      <c r="F41" s="55">
        <f t="shared" si="7"/>
        <v>2.1451178056499827E-2</v>
      </c>
      <c r="G41" s="9">
        <v>14.02</v>
      </c>
      <c r="H41" s="56">
        <f>B41+E41</f>
        <v>122</v>
      </c>
      <c r="I41" s="57">
        <f t="shared" si="5"/>
        <v>1.7223529411764707E-2</v>
      </c>
      <c r="J41" s="58">
        <f t="shared" si="6"/>
        <v>13.77</v>
      </c>
    </row>
    <row r="42" spans="1:17" ht="13.5" thickBot="1" x14ac:dyDescent="0.25">
      <c r="A42" s="11"/>
      <c r="B42" s="2"/>
      <c r="C42" s="54" t="str">
        <f>IF(B42="","",(B42/$B$53)*3)</f>
        <v/>
      </c>
      <c r="D42" s="5"/>
      <c r="E42" s="6"/>
      <c r="F42" s="55" t="str">
        <f t="shared" si="7"/>
        <v/>
      </c>
      <c r="G42" s="9"/>
      <c r="H42" s="56">
        <f>B42+E42</f>
        <v>0</v>
      </c>
      <c r="I42" s="57">
        <f t="shared" si="5"/>
        <v>0</v>
      </c>
      <c r="J42" s="58">
        <f t="shared" si="6"/>
        <v>0</v>
      </c>
    </row>
    <row r="43" spans="1:17" ht="13.5" thickBot="1" x14ac:dyDescent="0.25">
      <c r="A43" s="150" t="s">
        <v>7</v>
      </c>
      <c r="B43" s="74">
        <f>SUM(B39:B42)</f>
        <v>155</v>
      </c>
      <c r="C43" s="75">
        <f>SUM(C39:C42)</f>
        <v>3.6559477946379433E-2</v>
      </c>
      <c r="D43" s="76">
        <f>((B39*D39+B40*D40+B41*D41+B42*D42)/B43)</f>
        <v>13.689032258064517</v>
      </c>
      <c r="E43" s="77">
        <f>SUM(E39:E42)</f>
        <v>174</v>
      </c>
      <c r="F43" s="78">
        <f>SUM(F39:F42)</f>
        <v>6.1188606259524089E-2</v>
      </c>
      <c r="G43" s="79">
        <f>((E39*G39+E40*G40+E41*G41+E42*G42)/E43)</f>
        <v>13.545977011494253</v>
      </c>
      <c r="H43" s="80">
        <f>SUM(H39:H42)</f>
        <v>329</v>
      </c>
      <c r="I43" s="81">
        <f>SUM(I39:I42)</f>
        <v>4.6447058823529411E-2</v>
      </c>
      <c r="J43" s="82">
        <f>((H39*J39+H40*J40+H41*J41+H42*J42)/H43)</f>
        <v>13.613373860182369</v>
      </c>
    </row>
    <row r="44" spans="1:17" ht="13.5" customHeight="1" thickBot="1" x14ac:dyDescent="0.25"/>
    <row r="45" spans="1:17" ht="13.5" customHeight="1" x14ac:dyDescent="0.2">
      <c r="B45" s="262" t="s">
        <v>0</v>
      </c>
      <c r="C45" s="263"/>
      <c r="D45" s="263"/>
      <c r="E45" s="264" t="s">
        <v>1</v>
      </c>
      <c r="F45" s="265"/>
      <c r="G45" s="266"/>
      <c r="H45" s="267" t="s">
        <v>2</v>
      </c>
      <c r="I45" s="267"/>
      <c r="J45" s="268"/>
    </row>
    <row r="46" spans="1:17" ht="13.5" thickBot="1" x14ac:dyDescent="0.25">
      <c r="B46" s="30" t="s">
        <v>3</v>
      </c>
      <c r="C46" s="31" t="s">
        <v>4</v>
      </c>
      <c r="D46" s="32" t="s">
        <v>5</v>
      </c>
      <c r="E46" s="33" t="s">
        <v>3</v>
      </c>
      <c r="F46" s="34" t="s">
        <v>4</v>
      </c>
      <c r="G46" s="35" t="s">
        <v>5</v>
      </c>
      <c r="H46" s="36" t="s">
        <v>3</v>
      </c>
      <c r="I46" s="37" t="s">
        <v>4</v>
      </c>
      <c r="J46" s="38" t="s">
        <v>5</v>
      </c>
    </row>
    <row r="47" spans="1:17" ht="13.5" thickBot="1" x14ac:dyDescent="0.25">
      <c r="A47" s="269" t="s">
        <v>69</v>
      </c>
      <c r="B47" s="270"/>
      <c r="C47" s="270"/>
      <c r="D47" s="39"/>
      <c r="E47" s="40"/>
      <c r="F47" s="40"/>
      <c r="G47" s="40"/>
      <c r="H47" s="41"/>
      <c r="I47" s="41"/>
      <c r="J47" s="42"/>
    </row>
    <row r="48" spans="1:17" ht="18" customHeight="1" thickBot="1" x14ac:dyDescent="0.25">
      <c r="A48" s="248" t="s">
        <v>68</v>
      </c>
      <c r="B48" s="2"/>
      <c r="C48" s="54" t="str">
        <f>IF(B48="","",(B48/$B$53)*3)</f>
        <v/>
      </c>
      <c r="D48" s="5"/>
      <c r="E48" s="6">
        <v>0</v>
      </c>
      <c r="F48" s="55">
        <f>IF(E48="","",(E48/$E$53)*3)</f>
        <v>0</v>
      </c>
      <c r="G48" s="9">
        <v>0</v>
      </c>
      <c r="H48" s="212">
        <f>IF(B48+E48=0,0,B48+E48)</f>
        <v>0</v>
      </c>
      <c r="I48" s="57">
        <f>IF(H48="","",(H48/$H$53)*3)</f>
        <v>0</v>
      </c>
      <c r="J48" s="230">
        <f>IF((D48*B48)+(G48*E48)="",0,IF(H48=0,0,((D48*B48)+(G48*E48))/H48))</f>
        <v>0</v>
      </c>
    </row>
    <row r="49" spans="1:10" ht="13.5" thickBot="1" x14ac:dyDescent="0.25">
      <c r="A49" s="63" t="s">
        <v>70</v>
      </c>
      <c r="B49" s="64">
        <f t="shared" ref="B49:J49" si="8">+B48</f>
        <v>0</v>
      </c>
      <c r="C49" s="65" t="str">
        <f>C48</f>
        <v/>
      </c>
      <c r="D49" s="66">
        <f>D48</f>
        <v>0</v>
      </c>
      <c r="E49" s="67">
        <f t="shared" si="8"/>
        <v>0</v>
      </c>
      <c r="F49" s="68">
        <f t="shared" si="8"/>
        <v>0</v>
      </c>
      <c r="G49" s="69">
        <f t="shared" si="8"/>
        <v>0</v>
      </c>
      <c r="H49" s="70">
        <f t="shared" si="8"/>
        <v>0</v>
      </c>
      <c r="I49" s="71">
        <f t="shared" si="8"/>
        <v>0</v>
      </c>
      <c r="J49" s="72">
        <f t="shared" si="8"/>
        <v>0</v>
      </c>
    </row>
    <row r="52" spans="1:10" s="234" customFormat="1" ht="13.5" thickBot="1" x14ac:dyDescent="0.25">
      <c r="A52" s="224"/>
      <c r="B52" s="232"/>
      <c r="C52" s="232"/>
      <c r="D52" s="232"/>
      <c r="E52" s="232"/>
      <c r="F52" s="232"/>
      <c r="G52" s="232"/>
      <c r="H52" s="232"/>
      <c r="I52" s="232"/>
      <c r="J52" s="232"/>
    </row>
    <row r="53" spans="1:10" ht="13.5" thickBot="1" x14ac:dyDescent="0.25">
      <c r="A53" s="83" t="s">
        <v>102</v>
      </c>
      <c r="B53" s="84">
        <f>B34+B43+B49</f>
        <v>12719</v>
      </c>
      <c r="C53" s="85" t="e">
        <f>C34+C43+C49</f>
        <v>#VALUE!</v>
      </c>
      <c r="D53" s="86">
        <f>((B34*D34+B43*D43+B49*D49)/(B53))</f>
        <v>13.414957150719401</v>
      </c>
      <c r="E53" s="87">
        <f>E34+E43+E49</f>
        <v>8531</v>
      </c>
      <c r="F53" s="88">
        <f>F34+F43+F49</f>
        <v>3</v>
      </c>
      <c r="G53" s="89">
        <f>((E34*G34+E43*G43+E49*G49)/(E53))</f>
        <v>12.599645996952294</v>
      </c>
      <c r="H53" s="90">
        <f>H34+H43+H49</f>
        <v>21250</v>
      </c>
      <c r="I53" s="91">
        <f>I34+I43+I49</f>
        <v>3</v>
      </c>
      <c r="J53" s="92">
        <f>((H34*J34+H43*J43+H49*J49)/(H53))</f>
        <v>13.087643294117644</v>
      </c>
    </row>
    <row r="54" spans="1:10" x14ac:dyDescent="0.2">
      <c r="B54" s="231"/>
      <c r="E54" s="231"/>
    </row>
    <row r="55" spans="1:10" ht="13.5" thickBot="1" x14ac:dyDescent="0.25">
      <c r="A55" s="146"/>
      <c r="B55" s="147"/>
      <c r="C55" s="235"/>
      <c r="D55" s="4"/>
      <c r="E55" s="236"/>
      <c r="F55" s="236"/>
    </row>
    <row r="56" spans="1:10" s="228" customFormat="1" ht="18" customHeight="1" thickBot="1" x14ac:dyDescent="0.25">
      <c r="A56" s="237"/>
      <c r="B56" s="275" t="s">
        <v>0</v>
      </c>
      <c r="C56" s="276"/>
      <c r="D56" s="277" t="s">
        <v>1</v>
      </c>
      <c r="E56" s="278"/>
      <c r="F56" s="289" t="s">
        <v>2</v>
      </c>
      <c r="G56" s="290"/>
      <c r="H56" s="238"/>
      <c r="I56" s="238"/>
      <c r="J56" s="239"/>
    </row>
    <row r="57" spans="1:10" s="228" customFormat="1" ht="18" customHeight="1" thickBot="1" x14ac:dyDescent="0.25">
      <c r="A57" s="150" t="s">
        <v>90</v>
      </c>
      <c r="B57" s="158" t="s">
        <v>3</v>
      </c>
      <c r="C57" s="159" t="s">
        <v>4</v>
      </c>
      <c r="D57" s="160" t="s">
        <v>3</v>
      </c>
      <c r="E57" s="161" t="s">
        <v>4</v>
      </c>
      <c r="F57" s="167" t="s">
        <v>3</v>
      </c>
      <c r="G57" s="168" t="s">
        <v>4</v>
      </c>
      <c r="H57" s="238"/>
      <c r="I57" s="238"/>
      <c r="J57" s="239"/>
    </row>
    <row r="58" spans="1:10" s="228" customFormat="1" ht="18" customHeight="1" x14ac:dyDescent="0.2">
      <c r="A58" s="165" t="s">
        <v>88</v>
      </c>
      <c r="B58" s="213">
        <v>2</v>
      </c>
      <c r="C58" s="54">
        <f>B58/$B$62</f>
        <v>4.3131334914815614E-4</v>
      </c>
      <c r="D58" s="215">
        <v>9</v>
      </c>
      <c r="E58" s="173">
        <f>D58/$D$62</f>
        <v>2.6635099141757916E-3</v>
      </c>
      <c r="F58" s="179">
        <f>B58+D58</f>
        <v>11</v>
      </c>
      <c r="G58" s="174">
        <f>F58/$F$62</f>
        <v>1.3722554890219561E-3</v>
      </c>
      <c r="H58" s="238"/>
      <c r="I58" s="238"/>
      <c r="J58" s="239"/>
    </row>
    <row r="59" spans="1:10" s="228" customFormat="1" ht="15.75" customHeight="1" x14ac:dyDescent="0.2">
      <c r="A59" s="164" t="s">
        <v>77</v>
      </c>
      <c r="B59" s="214">
        <v>159</v>
      </c>
      <c r="C59" s="54">
        <f t="shared" ref="C59:C61" si="9">B59/$B$62</f>
        <v>3.4289411257278413E-2</v>
      </c>
      <c r="D59" s="216">
        <v>338</v>
      </c>
      <c r="E59" s="173">
        <f t="shared" ref="E59:E61" si="10">D59/$D$62</f>
        <v>0.10002959455460195</v>
      </c>
      <c r="F59" s="180">
        <f t="shared" ref="F59:F61" si="11">B59+D59</f>
        <v>497</v>
      </c>
      <c r="G59" s="174">
        <f t="shared" ref="G59:G61" si="12">F59/$F$62</f>
        <v>6.2000998003992017E-2</v>
      </c>
      <c r="H59" s="238"/>
      <c r="I59" s="238"/>
      <c r="J59" s="239"/>
    </row>
    <row r="60" spans="1:10" s="228" customFormat="1" ht="15.75" customHeight="1" x14ac:dyDescent="0.2">
      <c r="A60" s="164" t="s">
        <v>104</v>
      </c>
      <c r="B60" s="214">
        <v>269</v>
      </c>
      <c r="C60" s="54">
        <f t="shared" si="9"/>
        <v>5.8011645460427003E-2</v>
      </c>
      <c r="D60" s="216">
        <v>313</v>
      </c>
      <c r="E60" s="173">
        <f t="shared" si="10"/>
        <v>9.2630955904113646E-2</v>
      </c>
      <c r="F60" s="180">
        <f t="shared" si="11"/>
        <v>582</v>
      </c>
      <c r="G60" s="174">
        <f>F60/$F$62</f>
        <v>7.260479041916168E-2</v>
      </c>
      <c r="H60" s="238"/>
      <c r="I60" s="238"/>
      <c r="J60" s="239"/>
    </row>
    <row r="61" spans="1:10" s="228" customFormat="1" ht="15.75" customHeight="1" thickBot="1" x14ac:dyDescent="0.25">
      <c r="A61" s="157" t="s">
        <v>89</v>
      </c>
      <c r="B61" s="214">
        <v>4207</v>
      </c>
      <c r="C61" s="54">
        <f t="shared" si="9"/>
        <v>0.90726762993314647</v>
      </c>
      <c r="D61" s="166">
        <v>2719</v>
      </c>
      <c r="E61" s="173">
        <f t="shared" si="10"/>
        <v>0.80467593962710859</v>
      </c>
      <c r="F61" s="180">
        <f t="shared" si="11"/>
        <v>6926</v>
      </c>
      <c r="G61" s="174">
        <f t="shared" si="12"/>
        <v>0.86402195608782439</v>
      </c>
      <c r="H61" s="238"/>
      <c r="I61" s="238"/>
      <c r="J61" s="239"/>
    </row>
    <row r="62" spans="1:10" s="228" customFormat="1" ht="15.75" customHeight="1" thickBot="1" x14ac:dyDescent="0.25">
      <c r="A62" s="83" t="s">
        <v>91</v>
      </c>
      <c r="B62" s="84">
        <f t="shared" ref="B62:G62" si="13">SUM(B58:B61)</f>
        <v>4637</v>
      </c>
      <c r="C62" s="85">
        <f t="shared" si="13"/>
        <v>1</v>
      </c>
      <c r="D62" s="169">
        <f t="shared" si="13"/>
        <v>3379</v>
      </c>
      <c r="E62" s="171">
        <f t="shared" si="13"/>
        <v>1</v>
      </c>
      <c r="F62" s="170">
        <f t="shared" si="13"/>
        <v>8016</v>
      </c>
      <c r="G62" s="172">
        <f t="shared" si="13"/>
        <v>1</v>
      </c>
      <c r="H62" s="238"/>
      <c r="I62" s="238"/>
      <c r="J62" s="239"/>
    </row>
    <row r="63" spans="1:10" x14ac:dyDescent="0.2">
      <c r="A63" s="162"/>
      <c r="B63" s="162"/>
      <c r="C63" s="162"/>
      <c r="D63" s="162"/>
      <c r="E63" s="162"/>
      <c r="F63" s="240"/>
      <c r="G63" s="241"/>
      <c r="H63" s="236"/>
      <c r="I63" s="236"/>
    </row>
    <row r="64" spans="1:10" ht="13.5" thickBot="1" x14ac:dyDescent="0.25">
      <c r="A64" s="162"/>
      <c r="B64" s="162"/>
      <c r="C64" s="162"/>
      <c r="D64" s="162"/>
      <c r="E64" s="162"/>
      <c r="F64" s="240"/>
      <c r="G64" s="241"/>
      <c r="H64" s="236"/>
      <c r="I64" s="236"/>
    </row>
    <row r="65" spans="1:13" ht="16.5" thickBot="1" x14ac:dyDescent="0.25">
      <c r="A65" s="242"/>
      <c r="B65" s="287" t="s">
        <v>0</v>
      </c>
      <c r="C65" s="288"/>
      <c r="D65" s="277" t="s">
        <v>1</v>
      </c>
      <c r="E65" s="278"/>
      <c r="F65" s="289" t="s">
        <v>2</v>
      </c>
      <c r="G65" s="290"/>
      <c r="H65" s="236"/>
      <c r="I65" s="236"/>
    </row>
    <row r="66" spans="1:13" ht="13.5" thickBot="1" x14ac:dyDescent="0.25">
      <c r="A66" s="150" t="s">
        <v>82</v>
      </c>
      <c r="B66" s="177" t="s">
        <v>3</v>
      </c>
      <c r="C66" s="178" t="s">
        <v>85</v>
      </c>
      <c r="D66" s="160" t="s">
        <v>3</v>
      </c>
      <c r="E66" s="161" t="s">
        <v>85</v>
      </c>
      <c r="F66" s="167" t="s">
        <v>3</v>
      </c>
      <c r="G66" s="168" t="s">
        <v>85</v>
      </c>
      <c r="H66" s="236"/>
      <c r="I66" s="236"/>
    </row>
    <row r="67" spans="1:13" x14ac:dyDescent="0.2">
      <c r="A67" s="175" t="s">
        <v>83</v>
      </c>
      <c r="B67" s="217"/>
      <c r="C67" s="218"/>
      <c r="D67" s="219"/>
      <c r="E67" s="220"/>
      <c r="F67" s="221">
        <f>B67+D67</f>
        <v>0</v>
      </c>
      <c r="G67" s="222" t="e">
        <f>((B67*C67)+(D67*E67))/(B67+D67)</f>
        <v>#DIV/0!</v>
      </c>
      <c r="H67" s="236"/>
      <c r="I67" s="236"/>
    </row>
    <row r="68" spans="1:13" ht="13.5" thickBot="1" x14ac:dyDescent="0.25">
      <c r="A68" s="176" t="s">
        <v>84</v>
      </c>
      <c r="B68" s="223"/>
      <c r="C68" s="183"/>
      <c r="D68" s="182"/>
      <c r="E68" s="249"/>
      <c r="F68" s="181">
        <f>B68+D68</f>
        <v>0</v>
      </c>
      <c r="G68" s="251"/>
      <c r="H68" s="236"/>
      <c r="I68" s="236"/>
    </row>
    <row r="69" spans="1:13" x14ac:dyDescent="0.2">
      <c r="A69" s="162"/>
      <c r="B69" s="146"/>
      <c r="C69" s="146"/>
      <c r="D69" s="146"/>
      <c r="E69" s="146"/>
      <c r="F69" s="244"/>
      <c r="G69" s="236"/>
      <c r="H69" s="236"/>
      <c r="I69" s="236"/>
    </row>
    <row r="70" spans="1:13" ht="14.25" customHeight="1" x14ac:dyDescent="0.2"/>
    <row r="71" spans="1:13" ht="18.75" x14ac:dyDescent="0.2">
      <c r="A71" s="279" t="s">
        <v>100</v>
      </c>
      <c r="B71" s="279"/>
      <c r="C71" s="279"/>
      <c r="D71" s="279"/>
      <c r="E71" s="279"/>
      <c r="F71" s="279"/>
      <c r="G71" s="279"/>
      <c r="H71" s="279"/>
      <c r="I71" s="279"/>
      <c r="J71" s="279"/>
    </row>
    <row r="72" spans="1:13" ht="13.5" thickBot="1" x14ac:dyDescent="0.25"/>
    <row r="73" spans="1:13" ht="18.75" x14ac:dyDescent="0.3">
      <c r="A73" s="245"/>
      <c r="B73" s="280" t="s">
        <v>0</v>
      </c>
      <c r="C73" s="281"/>
      <c r="D73" s="281"/>
      <c r="E73" s="282" t="s">
        <v>1</v>
      </c>
      <c r="F73" s="283"/>
      <c r="G73" s="284"/>
      <c r="H73" s="285" t="s">
        <v>2</v>
      </c>
      <c r="I73" s="285"/>
      <c r="J73" s="286"/>
    </row>
    <row r="74" spans="1:13" ht="19.5" thickBot="1" x14ac:dyDescent="0.35">
      <c r="A74" s="246"/>
      <c r="B74" s="109" t="s">
        <v>3</v>
      </c>
      <c r="C74" s="110" t="s">
        <v>4</v>
      </c>
      <c r="D74" s="111" t="s">
        <v>5</v>
      </c>
      <c r="E74" s="112" t="s">
        <v>3</v>
      </c>
      <c r="F74" s="113" t="s">
        <v>4</v>
      </c>
      <c r="G74" s="114" t="s">
        <v>5</v>
      </c>
      <c r="H74" s="115" t="s">
        <v>3</v>
      </c>
      <c r="I74" s="116" t="s">
        <v>4</v>
      </c>
      <c r="J74" s="117" t="s">
        <v>5</v>
      </c>
      <c r="L74" s="233"/>
      <c r="M74" s="233"/>
    </row>
    <row r="75" spans="1:13" ht="13.5" thickBot="1" x14ac:dyDescent="0.25">
      <c r="A75" s="273" t="s">
        <v>10</v>
      </c>
      <c r="B75" s="274"/>
      <c r="C75" s="274"/>
      <c r="D75" s="118"/>
      <c r="E75" s="119"/>
      <c r="F75" s="119"/>
      <c r="G75" s="119"/>
      <c r="H75" s="120"/>
      <c r="I75" s="120"/>
      <c r="J75" s="121"/>
    </row>
    <row r="76" spans="1:13" x14ac:dyDescent="0.2">
      <c r="A76" s="122" t="s">
        <v>92</v>
      </c>
      <c r="B76" s="184"/>
      <c r="C76" s="185" t="str">
        <f>IF(B76="","",(B76/$B$81))</f>
        <v/>
      </c>
      <c r="D76" s="151"/>
      <c r="E76" s="152"/>
      <c r="F76" s="186" t="str">
        <f>IF(E76="","",(E76/$E$81))</f>
        <v/>
      </c>
      <c r="G76" s="155"/>
      <c r="H76" s="187">
        <f>IF(B76+E76=0,0,B76+E76)</f>
        <v>0</v>
      </c>
      <c r="I76" s="188" t="str">
        <f>IF(H76=0,"",(H76/$H$81))</f>
        <v/>
      </c>
      <c r="J76" s="189">
        <f>IF((D76*B76)+(G76*E76)="",0,IF(H76=0,0,((D76*B76)+(G76*E76))/H76))</f>
        <v>0</v>
      </c>
    </row>
    <row r="77" spans="1:13" x14ac:dyDescent="0.2">
      <c r="A77" s="124" t="s">
        <v>93</v>
      </c>
      <c r="B77" s="2">
        <v>130</v>
      </c>
      <c r="C77" s="125">
        <f>IF(B77="","",(B77/$B$81))</f>
        <v>0.7558139534883721</v>
      </c>
      <c r="D77" s="5">
        <v>11.55</v>
      </c>
      <c r="E77" s="6">
        <v>84</v>
      </c>
      <c r="F77" s="126">
        <f>IF(E77="","",(E77/$E$81))</f>
        <v>0.77777777777777779</v>
      </c>
      <c r="G77" s="9">
        <v>10.119999999999999</v>
      </c>
      <c r="H77" s="127">
        <f>IF(B77+E77=0,0,B77+E77)</f>
        <v>214</v>
      </c>
      <c r="I77" s="128">
        <f>IF(H77=0,"",(H77/$H$81))</f>
        <v>0.76428571428571423</v>
      </c>
      <c r="J77" s="129">
        <f>IF((D77*B77)+(G77*E77)="",0,IF(H77=0,0,((D77*B77)+(G77*E77))/H77))</f>
        <v>10.988691588785047</v>
      </c>
    </row>
    <row r="78" spans="1:13" x14ac:dyDescent="0.2">
      <c r="A78" s="124" t="s">
        <v>94</v>
      </c>
      <c r="B78" s="2">
        <v>26</v>
      </c>
      <c r="C78" s="125">
        <f>IF(B78="","",(B78/$B$81))</f>
        <v>0.15116279069767441</v>
      </c>
      <c r="D78" s="5">
        <v>9.39</v>
      </c>
      <c r="E78" s="6">
        <v>8</v>
      </c>
      <c r="F78" s="126">
        <f>IF(E78="","",(E78/$E$81))</f>
        <v>7.407407407407407E-2</v>
      </c>
      <c r="G78" s="9">
        <v>9.7100000000000009</v>
      </c>
      <c r="H78" s="127">
        <f>IF(B78+E78=0,0,B78+E78)</f>
        <v>34</v>
      </c>
      <c r="I78" s="128">
        <f>IF(H78=0,"",(H78/$H$81))</f>
        <v>0.12142857142857143</v>
      </c>
      <c r="J78" s="129">
        <f>IF((D78*B78)+(G78*E78)="",0,IF(H78=0,0,((D78*B78)+(G78*E78))/H78))</f>
        <v>9.4652941176470602</v>
      </c>
    </row>
    <row r="79" spans="1:13" x14ac:dyDescent="0.2">
      <c r="A79" s="124" t="s">
        <v>95</v>
      </c>
      <c r="B79" s="2">
        <v>2</v>
      </c>
      <c r="C79" s="125">
        <f>IF(B79="","",(B79/$B$81))</f>
        <v>1.1627906976744186E-2</v>
      </c>
      <c r="D79" s="5">
        <v>13</v>
      </c>
      <c r="E79" s="6">
        <v>9</v>
      </c>
      <c r="F79" s="126">
        <f>IF(E79="","",(E79/$E$81))</f>
        <v>8.3333333333333329E-2</v>
      </c>
      <c r="G79" s="9">
        <v>13.4</v>
      </c>
      <c r="H79" s="127">
        <f>IF(B79+E79=0,0,B79+E79)</f>
        <v>11</v>
      </c>
      <c r="I79" s="128">
        <f>IF(H79=0,"",(H79/$H$81))</f>
        <v>3.9285714285714285E-2</v>
      </c>
      <c r="J79" s="129">
        <f>IF((D79*B79)+(G79*E79)="",0,IF(H79=0,0,((D79*B79)+(G79*E79))/H79))</f>
        <v>13.32727272727273</v>
      </c>
    </row>
    <row r="80" spans="1:13" ht="13.5" thickBot="1" x14ac:dyDescent="0.25">
      <c r="A80" s="130" t="s">
        <v>96</v>
      </c>
      <c r="B80" s="13">
        <v>14</v>
      </c>
      <c r="C80" s="191">
        <f>IF(B80="","",(B80/$B$81))</f>
        <v>8.1395348837209308E-2</v>
      </c>
      <c r="D80" s="15">
        <v>13.05</v>
      </c>
      <c r="E80" s="16">
        <v>7</v>
      </c>
      <c r="F80" s="192">
        <f>IF(E80="","",(E80/$E$81))</f>
        <v>6.4814814814814811E-2</v>
      </c>
      <c r="G80" s="17">
        <v>12.07</v>
      </c>
      <c r="H80" s="193">
        <f>IF(B80+E80=0,0,B80+E80)</f>
        <v>21</v>
      </c>
      <c r="I80" s="194">
        <f>IF(H80=0,"",(H80/$H$81))</f>
        <v>7.4999999999999997E-2</v>
      </c>
      <c r="J80" s="195">
        <f>IF((D80*B80)+(G80*E80)="",0,IF(H80=0,0,((D80*B80)+(G80*E80))/H80))</f>
        <v>12.723333333333336</v>
      </c>
    </row>
    <row r="81" spans="1:17" ht="13.5" thickBot="1" x14ac:dyDescent="0.25">
      <c r="A81" s="135"/>
      <c r="B81" s="136">
        <f>SUM(B76:B80)</f>
        <v>172</v>
      </c>
      <c r="C81" s="137">
        <f>SUM(C76:C80)</f>
        <v>1</v>
      </c>
      <c r="D81" s="138">
        <f>((B76*D76)+(B77*D77)+(B78*D78)+(B79*D79)+(B80*D80))/B81</f>
        <v>11.362441860465117</v>
      </c>
      <c r="E81" s="136">
        <f>SUM(E76:E80)</f>
        <v>108</v>
      </c>
      <c r="F81" s="137">
        <f>SUM(F76:F80)</f>
        <v>1</v>
      </c>
      <c r="G81" s="138">
        <f>((E76*G76)+(E77*G77)+(E78*G78)+(E79*G79)+(E80*G80))/E81</f>
        <v>10.48935185185185</v>
      </c>
      <c r="H81" s="136">
        <f>SUM(H76:H80)</f>
        <v>280</v>
      </c>
      <c r="I81" s="137">
        <f>SUM(I76:I80)</f>
        <v>0.99999999999999989</v>
      </c>
      <c r="J81" s="139">
        <f>((H76*J76)+(H77*J77)+(H78*J78)+(H79*J79)+(H80*J80))/H81</f>
        <v>11.025678571428571</v>
      </c>
    </row>
    <row r="90" spans="1:17" s="232" customFormat="1" x14ac:dyDescent="0.2">
      <c r="A90" s="224"/>
      <c r="K90" s="224"/>
      <c r="L90" s="224"/>
      <c r="M90" s="224"/>
      <c r="N90" s="224"/>
      <c r="O90" s="224"/>
      <c r="P90" s="224"/>
      <c r="Q90" s="224"/>
    </row>
    <row r="91" spans="1:17" x14ac:dyDescent="0.2">
      <c r="E91" s="247"/>
    </row>
    <row r="129" spans="2:10" x14ac:dyDescent="0.2">
      <c r="B129" s="224"/>
      <c r="C129" s="224"/>
      <c r="D129" s="224"/>
      <c r="E129" s="224"/>
      <c r="F129" s="224"/>
      <c r="G129" s="224"/>
      <c r="H129" s="224"/>
      <c r="I129" s="224"/>
      <c r="J129" s="224"/>
    </row>
    <row r="130" spans="2:10" x14ac:dyDescent="0.2">
      <c r="B130" s="224"/>
      <c r="C130" s="224"/>
      <c r="D130" s="224"/>
      <c r="E130" s="224"/>
      <c r="F130" s="224"/>
      <c r="G130" s="224"/>
      <c r="H130" s="224"/>
      <c r="I130" s="224"/>
      <c r="J130" s="224"/>
    </row>
    <row r="132" spans="2:10" x14ac:dyDescent="0.2">
      <c r="B132" s="224"/>
      <c r="C132" s="224"/>
      <c r="D132" s="224"/>
      <c r="E132" s="224"/>
      <c r="F132" s="224"/>
      <c r="G132" s="224"/>
      <c r="H132" s="224"/>
      <c r="I132" s="224"/>
      <c r="J132" s="224"/>
    </row>
    <row r="133" spans="2:10" x14ac:dyDescent="0.2">
      <c r="B133" s="224"/>
      <c r="C133" s="224"/>
      <c r="D133" s="224"/>
      <c r="E133" s="224"/>
      <c r="F133" s="224"/>
      <c r="G133" s="224"/>
      <c r="H133" s="224"/>
      <c r="I133" s="224"/>
      <c r="J133" s="224"/>
    </row>
    <row r="134" spans="2:10" x14ac:dyDescent="0.2">
      <c r="B134" s="224"/>
      <c r="C134" s="224"/>
      <c r="D134" s="224"/>
      <c r="E134" s="224"/>
      <c r="F134" s="224"/>
      <c r="G134" s="224"/>
      <c r="H134" s="224"/>
      <c r="I134" s="224"/>
      <c r="J134" s="224"/>
    </row>
    <row r="135" spans="2:10" x14ac:dyDescent="0.2">
      <c r="B135" s="224"/>
      <c r="C135" s="224"/>
      <c r="D135" s="224"/>
      <c r="E135" s="224"/>
      <c r="F135" s="224"/>
      <c r="G135" s="224"/>
      <c r="H135" s="224"/>
      <c r="I135" s="224"/>
      <c r="J135" s="224"/>
    </row>
    <row r="136" spans="2:10" x14ac:dyDescent="0.2">
      <c r="B136" s="224"/>
      <c r="C136" s="224"/>
      <c r="D136" s="224"/>
      <c r="E136" s="224"/>
      <c r="F136" s="224"/>
      <c r="G136" s="224"/>
      <c r="H136" s="224"/>
      <c r="I136" s="224"/>
      <c r="J136" s="224"/>
    </row>
    <row r="137" spans="2:10" x14ac:dyDescent="0.2">
      <c r="B137" s="224"/>
      <c r="C137" s="224"/>
      <c r="D137" s="224"/>
      <c r="E137" s="224"/>
      <c r="F137" s="224"/>
      <c r="G137" s="224"/>
      <c r="H137" s="224"/>
      <c r="I137" s="224"/>
      <c r="J137" s="224"/>
    </row>
    <row r="138" spans="2:10" x14ac:dyDescent="0.2">
      <c r="B138" s="224"/>
      <c r="C138" s="224"/>
      <c r="D138" s="224"/>
      <c r="E138" s="224"/>
      <c r="F138" s="224"/>
      <c r="G138" s="224"/>
      <c r="H138" s="224"/>
      <c r="I138" s="224"/>
      <c r="J138" s="224"/>
    </row>
    <row r="139" spans="2:10" x14ac:dyDescent="0.2">
      <c r="B139" s="224"/>
      <c r="C139" s="224"/>
      <c r="D139" s="224"/>
      <c r="E139" s="224"/>
      <c r="F139" s="224"/>
      <c r="G139" s="224"/>
      <c r="H139" s="224"/>
      <c r="I139" s="224"/>
      <c r="J139" s="224"/>
    </row>
    <row r="140" spans="2:10" x14ac:dyDescent="0.2">
      <c r="B140" s="224"/>
      <c r="C140" s="224"/>
      <c r="D140" s="224"/>
      <c r="E140" s="224"/>
      <c r="F140" s="224"/>
      <c r="G140" s="224"/>
      <c r="H140" s="224"/>
      <c r="I140" s="224"/>
      <c r="J140" s="224"/>
    </row>
    <row r="141" spans="2:10" x14ac:dyDescent="0.2">
      <c r="B141" s="224"/>
      <c r="C141" s="224"/>
      <c r="D141" s="224"/>
      <c r="E141" s="224"/>
      <c r="F141" s="224"/>
      <c r="G141" s="224"/>
      <c r="H141" s="224"/>
      <c r="I141" s="224"/>
      <c r="J141" s="224"/>
    </row>
    <row r="142" spans="2:10" x14ac:dyDescent="0.2">
      <c r="B142" s="224"/>
      <c r="C142" s="224"/>
      <c r="D142" s="224"/>
      <c r="E142" s="224"/>
      <c r="F142" s="224"/>
      <c r="G142" s="224"/>
      <c r="H142" s="224"/>
      <c r="I142" s="224"/>
      <c r="J142" s="224"/>
    </row>
    <row r="143" spans="2:10" x14ac:dyDescent="0.2">
      <c r="B143" s="224"/>
      <c r="C143" s="224"/>
      <c r="D143" s="224"/>
      <c r="E143" s="224"/>
      <c r="F143" s="224"/>
      <c r="G143" s="224"/>
      <c r="H143" s="224"/>
      <c r="I143" s="224"/>
      <c r="J143" s="224"/>
    </row>
    <row r="144" spans="2:10" x14ac:dyDescent="0.2">
      <c r="B144" s="224"/>
      <c r="C144" s="224"/>
      <c r="D144" s="224"/>
      <c r="E144" s="224"/>
      <c r="F144" s="224"/>
      <c r="G144" s="224"/>
      <c r="H144" s="224"/>
      <c r="I144" s="224"/>
      <c r="J144" s="224"/>
    </row>
    <row r="145" s="224" customFormat="1" x14ac:dyDescent="0.2"/>
    <row r="146" s="224" customFormat="1" x14ac:dyDescent="0.2"/>
    <row r="147" s="224" customFormat="1" x14ac:dyDescent="0.2"/>
    <row r="148" s="224" customFormat="1" x14ac:dyDescent="0.2"/>
    <row r="149" s="224" customFormat="1" x14ac:dyDescent="0.2"/>
    <row r="150" s="224" customFormat="1" x14ac:dyDescent="0.2"/>
    <row r="151" s="224" customFormat="1" x14ac:dyDescent="0.2"/>
    <row r="152" s="224" customFormat="1" x14ac:dyDescent="0.2"/>
    <row r="153" s="224" customFormat="1" x14ac:dyDescent="0.2"/>
    <row r="154" s="224" customFormat="1" x14ac:dyDescent="0.2"/>
    <row r="155" s="224" customFormat="1" x14ac:dyDescent="0.2"/>
    <row r="156" s="224" customFormat="1" x14ac:dyDescent="0.2"/>
    <row r="157" s="224" customFormat="1" x14ac:dyDescent="0.2"/>
    <row r="158" s="224" customFormat="1" x14ac:dyDescent="0.2"/>
    <row r="159" s="224" customFormat="1" x14ac:dyDescent="0.2"/>
    <row r="160" s="224" customFormat="1" x14ac:dyDescent="0.2"/>
    <row r="161" s="224" customFormat="1" x14ac:dyDescent="0.2"/>
    <row r="162" s="224" customFormat="1" x14ac:dyDescent="0.2"/>
    <row r="163" s="224" customFormat="1" x14ac:dyDescent="0.2"/>
    <row r="164" s="224" customFormat="1" x14ac:dyDescent="0.2"/>
    <row r="165" s="224" customFormat="1" x14ac:dyDescent="0.2"/>
    <row r="166" s="224" customFormat="1" x14ac:dyDescent="0.2"/>
    <row r="167" s="224" customFormat="1" x14ac:dyDescent="0.2"/>
    <row r="168" s="224" customFormat="1" x14ac:dyDescent="0.2"/>
    <row r="169" s="224" customFormat="1" x14ac:dyDescent="0.2"/>
    <row r="170" s="224" customFormat="1" x14ac:dyDescent="0.2"/>
    <row r="171" s="224" customFormat="1" x14ac:dyDescent="0.2"/>
    <row r="172" s="224" customFormat="1" x14ac:dyDescent="0.2"/>
    <row r="173" s="224" customFormat="1" x14ac:dyDescent="0.2"/>
    <row r="174" s="224" customFormat="1" x14ac:dyDescent="0.2"/>
    <row r="175" s="224" customFormat="1" x14ac:dyDescent="0.2"/>
    <row r="176" s="224" customFormat="1" x14ac:dyDescent="0.2"/>
    <row r="177" spans="2:10" x14ac:dyDescent="0.2">
      <c r="B177" s="224"/>
      <c r="C177" s="224"/>
      <c r="D177" s="224"/>
      <c r="E177" s="224"/>
      <c r="F177" s="224"/>
      <c r="G177" s="224"/>
      <c r="H177" s="224"/>
      <c r="I177" s="224"/>
      <c r="J177" s="224"/>
    </row>
    <row r="179" spans="2:10" x14ac:dyDescent="0.2">
      <c r="B179" s="224"/>
      <c r="C179" s="224"/>
      <c r="D179" s="224"/>
      <c r="E179" s="224"/>
      <c r="F179" s="224"/>
      <c r="G179" s="224"/>
      <c r="H179" s="224"/>
      <c r="I179" s="224"/>
      <c r="J179" s="224"/>
    </row>
    <row r="180" spans="2:10" x14ac:dyDescent="0.2">
      <c r="B180" s="224"/>
      <c r="C180" s="224"/>
      <c r="D180" s="224"/>
      <c r="E180" s="224"/>
      <c r="F180" s="224"/>
      <c r="G180" s="224"/>
      <c r="H180" s="224"/>
      <c r="I180" s="224"/>
      <c r="J180" s="224"/>
    </row>
    <row r="181" spans="2:10" x14ac:dyDescent="0.2">
      <c r="B181" s="224"/>
      <c r="C181" s="224"/>
      <c r="D181" s="224"/>
      <c r="E181" s="224"/>
      <c r="F181" s="224"/>
      <c r="G181" s="224"/>
      <c r="H181" s="224"/>
      <c r="I181" s="224"/>
      <c r="J181" s="224"/>
    </row>
    <row r="182" spans="2:10" x14ac:dyDescent="0.2">
      <c r="B182" s="224"/>
      <c r="C182" s="224"/>
      <c r="D182" s="224"/>
      <c r="E182" s="224"/>
      <c r="F182" s="224"/>
      <c r="G182" s="224"/>
      <c r="H182" s="224"/>
      <c r="I182" s="224"/>
      <c r="J182" s="224"/>
    </row>
    <row r="183" spans="2:10" x14ac:dyDescent="0.2">
      <c r="B183" s="224"/>
      <c r="C183" s="224"/>
      <c r="D183" s="224"/>
      <c r="E183" s="224"/>
      <c r="F183" s="224"/>
      <c r="G183" s="224"/>
      <c r="H183" s="224"/>
      <c r="I183" s="224"/>
      <c r="J183" s="224"/>
    </row>
    <row r="184" spans="2:10" x14ac:dyDescent="0.2">
      <c r="B184" s="224"/>
      <c r="C184" s="224"/>
      <c r="D184" s="224"/>
      <c r="E184" s="224"/>
      <c r="F184" s="224"/>
      <c r="G184" s="224"/>
      <c r="H184" s="224"/>
      <c r="I184" s="224"/>
      <c r="J184" s="224"/>
    </row>
    <row r="185" spans="2:10" x14ac:dyDescent="0.2">
      <c r="B185" s="224"/>
      <c r="C185" s="224"/>
      <c r="D185" s="224"/>
      <c r="E185" s="224"/>
      <c r="F185" s="224"/>
      <c r="G185" s="224"/>
      <c r="H185" s="224"/>
      <c r="I185" s="224"/>
      <c r="J185" s="224"/>
    </row>
    <row r="186" spans="2:10" x14ac:dyDescent="0.2">
      <c r="B186" s="224"/>
      <c r="C186" s="224"/>
      <c r="D186" s="224"/>
      <c r="E186" s="224"/>
      <c r="F186" s="224"/>
      <c r="G186" s="224"/>
      <c r="H186" s="224"/>
      <c r="I186" s="224"/>
      <c r="J186" s="224"/>
    </row>
    <row r="187" spans="2:10" x14ac:dyDescent="0.2">
      <c r="B187" s="224"/>
      <c r="C187" s="224"/>
      <c r="D187" s="224"/>
      <c r="E187" s="224"/>
      <c r="F187" s="224"/>
      <c r="G187" s="224"/>
      <c r="H187" s="224"/>
      <c r="I187" s="224"/>
      <c r="J187" s="224"/>
    </row>
    <row r="188" spans="2:10" x14ac:dyDescent="0.2">
      <c r="B188" s="224"/>
      <c r="C188" s="224"/>
      <c r="D188" s="224"/>
      <c r="E188" s="224"/>
      <c r="F188" s="224"/>
      <c r="G188" s="224"/>
      <c r="H188" s="224"/>
      <c r="I188" s="224"/>
      <c r="J188" s="224"/>
    </row>
    <row r="189" spans="2:10" x14ac:dyDescent="0.2">
      <c r="B189" s="224"/>
      <c r="C189" s="224"/>
      <c r="D189" s="224"/>
      <c r="E189" s="224"/>
      <c r="F189" s="224"/>
      <c r="G189" s="224"/>
      <c r="H189" s="224"/>
      <c r="I189" s="224"/>
      <c r="J189" s="224"/>
    </row>
    <row r="190" spans="2:10" x14ac:dyDescent="0.2">
      <c r="B190" s="224"/>
      <c r="C190" s="224"/>
      <c r="D190" s="224"/>
      <c r="E190" s="224"/>
      <c r="F190" s="224"/>
      <c r="G190" s="224"/>
      <c r="H190" s="224"/>
      <c r="I190" s="224"/>
      <c r="J190" s="224"/>
    </row>
    <row r="191" spans="2:10" x14ac:dyDescent="0.2">
      <c r="B191" s="224"/>
      <c r="C191" s="224"/>
      <c r="D191" s="224"/>
      <c r="E191" s="224"/>
      <c r="F191" s="224"/>
      <c r="G191" s="224"/>
      <c r="H191" s="224"/>
      <c r="I191" s="224"/>
      <c r="J191" s="224"/>
    </row>
    <row r="192" spans="2:10" x14ac:dyDescent="0.2">
      <c r="B192" s="224"/>
      <c r="C192" s="224"/>
      <c r="D192" s="224"/>
      <c r="E192" s="224"/>
      <c r="F192" s="224"/>
      <c r="G192" s="224"/>
      <c r="H192" s="224"/>
      <c r="I192" s="224"/>
      <c r="J192" s="224"/>
    </row>
    <row r="193" spans="2:10" x14ac:dyDescent="0.2">
      <c r="B193" s="224"/>
      <c r="C193" s="224"/>
      <c r="D193" s="224"/>
      <c r="E193" s="224"/>
      <c r="F193" s="224"/>
      <c r="G193" s="224"/>
      <c r="H193" s="224"/>
      <c r="I193" s="224"/>
      <c r="J193" s="224"/>
    </row>
    <row r="194" spans="2:10" x14ac:dyDescent="0.2">
      <c r="B194" s="224"/>
      <c r="C194" s="224"/>
      <c r="D194" s="224"/>
      <c r="E194" s="224"/>
      <c r="F194" s="224"/>
      <c r="G194" s="224"/>
      <c r="H194" s="224"/>
      <c r="I194" s="224"/>
      <c r="J194" s="224"/>
    </row>
    <row r="195" spans="2:10" x14ac:dyDescent="0.2">
      <c r="B195" s="224"/>
      <c r="C195" s="224"/>
      <c r="D195" s="224"/>
      <c r="E195" s="224"/>
      <c r="F195" s="224"/>
      <c r="G195" s="224"/>
      <c r="H195" s="224"/>
      <c r="I195" s="224"/>
      <c r="J195" s="224"/>
    </row>
    <row r="196" spans="2:10" x14ac:dyDescent="0.2">
      <c r="B196" s="224"/>
      <c r="C196" s="224"/>
      <c r="D196" s="224"/>
      <c r="E196" s="224"/>
      <c r="F196" s="224"/>
      <c r="G196" s="224"/>
      <c r="H196" s="224"/>
      <c r="I196" s="224"/>
      <c r="J196" s="224"/>
    </row>
    <row r="197" spans="2:10" x14ac:dyDescent="0.2">
      <c r="B197" s="224"/>
      <c r="C197" s="224"/>
      <c r="D197" s="224"/>
      <c r="E197" s="224"/>
      <c r="F197" s="224"/>
      <c r="G197" s="224"/>
      <c r="H197" s="224"/>
      <c r="I197" s="224"/>
      <c r="J197" s="224"/>
    </row>
    <row r="209" s="224" customFormat="1" x14ac:dyDescent="0.2"/>
  </sheetData>
  <sheetProtection password="DAB1" sheet="1" objects="1" scenarios="1" selectLockedCells="1"/>
  <mergeCells count="23">
    <mergeCell ref="A75:C75"/>
    <mergeCell ref="B65:C65"/>
    <mergeCell ref="D65:E65"/>
    <mergeCell ref="F65:G65"/>
    <mergeCell ref="A71:J71"/>
    <mergeCell ref="B73:D73"/>
    <mergeCell ref="E73:G73"/>
    <mergeCell ref="H73:J73"/>
    <mergeCell ref="B45:D45"/>
    <mergeCell ref="E45:G45"/>
    <mergeCell ref="H45:J45"/>
    <mergeCell ref="A47:C47"/>
    <mergeCell ref="B56:C56"/>
    <mergeCell ref="D56:E56"/>
    <mergeCell ref="F56:G56"/>
    <mergeCell ref="B36:D36"/>
    <mergeCell ref="E36:G36"/>
    <mergeCell ref="H36:J36"/>
    <mergeCell ref="A1:J1"/>
    <mergeCell ref="D3:F3"/>
    <mergeCell ref="B4:D4"/>
    <mergeCell ref="E4:G4"/>
    <mergeCell ref="H4:J4"/>
  </mergeCells>
  <printOptions horizontalCentered="1"/>
  <pageMargins left="0" right="0" top="0.39370078740157483" bottom="0.39370078740157483" header="0.51181102362204722" footer="0.51181102362204722"/>
  <pageSetup paperSize="9" scale="80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9"/>
  <sheetViews>
    <sheetView zoomScale="93" zoomScaleNormal="93" workbookViewId="0">
      <selection sqref="A1:J1"/>
    </sheetView>
  </sheetViews>
  <sheetFormatPr baseColWidth="10" defaultRowHeight="12.75" x14ac:dyDescent="0.2"/>
  <cols>
    <col min="1" max="1" width="33.140625" style="224" bestFit="1" customWidth="1"/>
    <col min="2" max="2" width="9.7109375" style="232" bestFit="1" customWidth="1"/>
    <col min="3" max="4" width="9.5703125" style="232" customWidth="1"/>
    <col min="5" max="5" width="9.85546875" style="232" customWidth="1"/>
    <col min="6" max="6" width="9.42578125" style="232" bestFit="1" customWidth="1"/>
    <col min="7" max="7" width="8.85546875" style="232" customWidth="1"/>
    <col min="8" max="8" width="7.7109375" style="232" customWidth="1"/>
    <col min="9" max="9" width="10.5703125" style="232" customWidth="1"/>
    <col min="10" max="10" width="10.7109375" style="232" customWidth="1"/>
    <col min="11" max="11" width="4.28515625" style="224" customWidth="1"/>
    <col min="12" max="12" width="21.140625" style="224" bestFit="1" customWidth="1"/>
    <col min="13" max="16384" width="11.42578125" style="224"/>
  </cols>
  <sheetData>
    <row r="1" spans="1:17" ht="13.5" customHeight="1" x14ac:dyDescent="0.2">
      <c r="A1" s="279" t="s">
        <v>101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7" ht="13.5" customHeight="1" thickBot="1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</row>
    <row r="3" spans="1:17" ht="13.5" customHeight="1" thickBot="1" x14ac:dyDescent="0.25">
      <c r="A3" s="226"/>
      <c r="B3" s="26" t="s">
        <v>13</v>
      </c>
      <c r="C3" s="27"/>
      <c r="D3" s="272"/>
      <c r="E3" s="272"/>
      <c r="F3" s="272"/>
      <c r="G3" s="27"/>
      <c r="H3" s="27"/>
      <c r="I3" s="27"/>
      <c r="J3" s="28"/>
    </row>
    <row r="4" spans="1:17" ht="19.5" customHeight="1" x14ac:dyDescent="0.2">
      <c r="A4" s="226"/>
      <c r="B4" s="262" t="s">
        <v>0</v>
      </c>
      <c r="C4" s="263"/>
      <c r="D4" s="263"/>
      <c r="E4" s="264" t="s">
        <v>1</v>
      </c>
      <c r="F4" s="265"/>
      <c r="G4" s="266"/>
      <c r="H4" s="267" t="s">
        <v>2</v>
      </c>
      <c r="I4" s="267"/>
      <c r="J4" s="268"/>
    </row>
    <row r="5" spans="1:17" ht="13.5" customHeight="1" thickBot="1" x14ac:dyDescent="0.25">
      <c r="A5" s="227"/>
      <c r="B5" s="30" t="s">
        <v>3</v>
      </c>
      <c r="C5" s="31" t="s">
        <v>4</v>
      </c>
      <c r="D5" s="32" t="s">
        <v>5</v>
      </c>
      <c r="E5" s="33" t="s">
        <v>3</v>
      </c>
      <c r="F5" s="34" t="s">
        <v>4</v>
      </c>
      <c r="G5" s="35" t="s">
        <v>5</v>
      </c>
      <c r="H5" s="36" t="s">
        <v>3</v>
      </c>
      <c r="I5" s="37" t="s">
        <v>4</v>
      </c>
      <c r="J5" s="38" t="s">
        <v>5</v>
      </c>
    </row>
    <row r="6" spans="1:17" s="228" customFormat="1" ht="15" customHeight="1" thickBot="1" x14ac:dyDescent="0.25">
      <c r="A6" s="150" t="s">
        <v>6</v>
      </c>
      <c r="B6" s="39"/>
      <c r="C6" s="39"/>
      <c r="D6" s="39"/>
      <c r="E6" s="40"/>
      <c r="F6" s="40"/>
      <c r="G6" s="40"/>
      <c r="H6" s="41"/>
      <c r="I6" s="41"/>
      <c r="J6" s="42"/>
      <c r="Q6" s="229"/>
    </row>
    <row r="7" spans="1:17" s="228" customFormat="1" ht="15" customHeight="1" x14ac:dyDescent="0.2">
      <c r="A7" s="43" t="s">
        <v>44</v>
      </c>
      <c r="B7" s="18">
        <v>824</v>
      </c>
      <c r="C7" s="54">
        <f t="shared" ref="C7:C33" si="0">IF(B7="","",(B7/$B$53)*3)</f>
        <v>0.13658967841750469</v>
      </c>
      <c r="D7" s="151">
        <v>13</v>
      </c>
      <c r="E7" s="152">
        <v>1021</v>
      </c>
      <c r="F7" s="44">
        <f t="shared" ref="F7:F33" si="1">IF(E7="","",(E7/$E$53)*3)</f>
        <v>0.26298617669786212</v>
      </c>
      <c r="G7" s="155">
        <v>13.06</v>
      </c>
      <c r="H7" s="45">
        <f t="shared" ref="H7:H33" si="2">IF(B7+E7=0,0,B7+E7)</f>
        <v>1845</v>
      </c>
      <c r="I7" s="46">
        <f t="shared" ref="I7:I33" si="3">IF(H7="","",(H7/$H$53)*3)</f>
        <v>0.18608169440242059</v>
      </c>
      <c r="J7" s="47">
        <f t="shared" ref="J7:J33" si="4">IF((D7*B7)+(G7*E7)="",0,IF(H7=0,0,((D7*B7)+(G7*E7))/H7))</f>
        <v>13.033203252032521</v>
      </c>
      <c r="Q7" s="229"/>
    </row>
    <row r="8" spans="1:17" s="228" customFormat="1" ht="15" customHeight="1" x14ac:dyDescent="0.2">
      <c r="A8" s="48" t="s">
        <v>45</v>
      </c>
      <c r="B8" s="1">
        <v>29</v>
      </c>
      <c r="C8" s="54">
        <f t="shared" si="0"/>
        <v>4.8071610122665488E-3</v>
      </c>
      <c r="D8" s="153">
        <v>14.01</v>
      </c>
      <c r="E8" s="154">
        <v>31</v>
      </c>
      <c r="F8" s="49">
        <f t="shared" si="1"/>
        <v>7.9848888125697605E-3</v>
      </c>
      <c r="G8" s="156">
        <v>13.42</v>
      </c>
      <c r="H8" s="50">
        <f t="shared" si="2"/>
        <v>60</v>
      </c>
      <c r="I8" s="51">
        <f t="shared" si="3"/>
        <v>6.0514372163388806E-3</v>
      </c>
      <c r="J8" s="52">
        <f>IF((D8*B8)+(G8*E8)="",0,IF(H8=0,0,((D8*B8)+(G8*E8))/H8))</f>
        <v>13.705166666666665</v>
      </c>
      <c r="Q8" s="229"/>
    </row>
    <row r="9" spans="1:17" s="228" customFormat="1" ht="15" customHeight="1" x14ac:dyDescent="0.2">
      <c r="A9" s="53" t="s">
        <v>46</v>
      </c>
      <c r="B9" s="2">
        <v>2465</v>
      </c>
      <c r="C9" s="54">
        <f t="shared" si="0"/>
        <v>0.40860868604265665</v>
      </c>
      <c r="D9" s="153">
        <v>13.36</v>
      </c>
      <c r="E9" s="154">
        <v>2003</v>
      </c>
      <c r="F9" s="49">
        <f t="shared" si="1"/>
        <v>0.51592684811539447</v>
      </c>
      <c r="G9" s="156">
        <v>12.46</v>
      </c>
      <c r="H9" s="56">
        <f t="shared" si="2"/>
        <v>4468</v>
      </c>
      <c r="I9" s="51">
        <f t="shared" si="3"/>
        <v>0.45063035804336865</v>
      </c>
      <c r="J9" s="58">
        <f t="shared" si="4"/>
        <v>12.956530886302597</v>
      </c>
      <c r="Q9" s="229"/>
    </row>
    <row r="10" spans="1:17" s="228" customFormat="1" ht="15" customHeight="1" x14ac:dyDescent="0.2">
      <c r="A10" s="53" t="s">
        <v>47</v>
      </c>
      <c r="B10" s="2">
        <v>810</v>
      </c>
      <c r="C10" s="54">
        <f t="shared" si="0"/>
        <v>0.13426897999778981</v>
      </c>
      <c r="D10" s="153">
        <v>13.63</v>
      </c>
      <c r="E10" s="154">
        <v>761</v>
      </c>
      <c r="F10" s="49">
        <f t="shared" si="1"/>
        <v>0.1960161414956641</v>
      </c>
      <c r="G10" s="156">
        <v>12.5</v>
      </c>
      <c r="H10" s="56">
        <f t="shared" si="2"/>
        <v>1571</v>
      </c>
      <c r="I10" s="51">
        <f t="shared" si="3"/>
        <v>0.15844679778113968</v>
      </c>
      <c r="J10" s="58">
        <f t="shared" si="4"/>
        <v>13.082622533418206</v>
      </c>
      <c r="Q10" s="229"/>
    </row>
    <row r="11" spans="1:17" s="228" customFormat="1" ht="15" customHeight="1" x14ac:dyDescent="0.2">
      <c r="A11" s="48" t="s">
        <v>49</v>
      </c>
      <c r="B11" s="2">
        <v>2498</v>
      </c>
      <c r="C11" s="54">
        <f t="shared" si="0"/>
        <v>0.41407890374627027</v>
      </c>
      <c r="D11" s="153">
        <v>12.51</v>
      </c>
      <c r="E11" s="154">
        <v>972</v>
      </c>
      <c r="F11" s="49">
        <f t="shared" si="1"/>
        <v>0.25036490083283247</v>
      </c>
      <c r="G11" s="156">
        <v>11.27</v>
      </c>
      <c r="H11" s="56">
        <f t="shared" si="2"/>
        <v>3470</v>
      </c>
      <c r="I11" s="51">
        <f t="shared" si="3"/>
        <v>0.34997478567826529</v>
      </c>
      <c r="J11" s="58">
        <f t="shared" si="4"/>
        <v>12.162657060518731</v>
      </c>
      <c r="Q11" s="229"/>
    </row>
    <row r="12" spans="1:17" s="228" customFormat="1" ht="15" customHeight="1" x14ac:dyDescent="0.2">
      <c r="A12" s="53" t="s">
        <v>50</v>
      </c>
      <c r="B12" s="2">
        <v>45</v>
      </c>
      <c r="C12" s="54">
        <f t="shared" si="0"/>
        <v>7.4593877776549895E-3</v>
      </c>
      <c r="D12" s="153">
        <v>12.47</v>
      </c>
      <c r="E12" s="154">
        <v>37</v>
      </c>
      <c r="F12" s="49">
        <f t="shared" si="1"/>
        <v>9.5303511633897144E-3</v>
      </c>
      <c r="G12" s="156">
        <v>10.61</v>
      </c>
      <c r="H12" s="56">
        <f t="shared" si="2"/>
        <v>82</v>
      </c>
      <c r="I12" s="51">
        <f t="shared" si="3"/>
        <v>8.270297528996471E-3</v>
      </c>
      <c r="J12" s="58">
        <f t="shared" si="4"/>
        <v>11.630731707317073</v>
      </c>
      <c r="Q12" s="229"/>
    </row>
    <row r="13" spans="1:17" s="228" customFormat="1" ht="15" customHeight="1" x14ac:dyDescent="0.2">
      <c r="A13" s="53" t="s">
        <v>72</v>
      </c>
      <c r="B13" s="2">
        <v>815</v>
      </c>
      <c r="C13" s="54">
        <f t="shared" si="0"/>
        <v>0.1350978008619737</v>
      </c>
      <c r="D13" s="153">
        <v>12.4</v>
      </c>
      <c r="E13" s="154">
        <v>616</v>
      </c>
      <c r="F13" s="49">
        <f t="shared" si="1"/>
        <v>0.15866746801751525</v>
      </c>
      <c r="G13" s="156">
        <v>11.74</v>
      </c>
      <c r="H13" s="56">
        <f t="shared" si="2"/>
        <v>1431</v>
      </c>
      <c r="I13" s="51">
        <f t="shared" si="3"/>
        <v>0.14432677760968229</v>
      </c>
      <c r="J13" s="58">
        <f t="shared" si="4"/>
        <v>12.115890985324947</v>
      </c>
      <c r="Q13" s="229"/>
    </row>
    <row r="14" spans="1:17" s="228" customFormat="1" ht="15" customHeight="1" x14ac:dyDescent="0.2">
      <c r="A14" s="53" t="s">
        <v>48</v>
      </c>
      <c r="B14" s="2">
        <v>779</v>
      </c>
      <c r="C14" s="54">
        <f t="shared" si="0"/>
        <v>0.12913029063984971</v>
      </c>
      <c r="D14" s="153">
        <v>13.17</v>
      </c>
      <c r="E14" s="154">
        <v>363</v>
      </c>
      <c r="F14" s="49">
        <f t="shared" si="1"/>
        <v>9.3500472224607195E-2</v>
      </c>
      <c r="G14" s="156">
        <v>12.38</v>
      </c>
      <c r="H14" s="56">
        <f t="shared" si="2"/>
        <v>1142</v>
      </c>
      <c r="I14" s="51">
        <f t="shared" si="3"/>
        <v>0.11517902168431668</v>
      </c>
      <c r="J14" s="58">
        <f t="shared" si="4"/>
        <v>12.918887915936953</v>
      </c>
      <c r="Q14" s="229"/>
    </row>
    <row r="15" spans="1:17" s="228" customFormat="1" ht="15" customHeight="1" x14ac:dyDescent="0.2">
      <c r="A15" s="53" t="s">
        <v>51</v>
      </c>
      <c r="B15" s="2">
        <v>1357</v>
      </c>
      <c r="C15" s="54">
        <f t="shared" si="0"/>
        <v>0.22494198253950712</v>
      </c>
      <c r="D15" s="153">
        <v>13.4</v>
      </c>
      <c r="E15" s="154">
        <v>573</v>
      </c>
      <c r="F15" s="49">
        <f t="shared" si="1"/>
        <v>0.14759165450330558</v>
      </c>
      <c r="G15" s="156">
        <v>12.66</v>
      </c>
      <c r="H15" s="56">
        <f t="shared" si="2"/>
        <v>1930</v>
      </c>
      <c r="I15" s="51">
        <f t="shared" si="3"/>
        <v>0.194654563792234</v>
      </c>
      <c r="J15" s="58">
        <f t="shared" si="4"/>
        <v>13.180300518134715</v>
      </c>
      <c r="Q15" s="229"/>
    </row>
    <row r="16" spans="1:17" s="228" customFormat="1" ht="15" customHeight="1" x14ac:dyDescent="0.2">
      <c r="A16" s="53" t="s">
        <v>71</v>
      </c>
      <c r="B16" s="2">
        <v>61</v>
      </c>
      <c r="C16" s="54">
        <f t="shared" si="0"/>
        <v>1.0111614543043429E-2</v>
      </c>
      <c r="D16" s="153">
        <v>12.44</v>
      </c>
      <c r="E16" s="154">
        <v>262</v>
      </c>
      <c r="F16" s="49">
        <f t="shared" si="1"/>
        <v>6.7485189319137967E-2</v>
      </c>
      <c r="G16" s="156">
        <v>12.3</v>
      </c>
      <c r="H16" s="56">
        <f t="shared" si="2"/>
        <v>323</v>
      </c>
      <c r="I16" s="51">
        <f t="shared" si="3"/>
        <v>3.2576903681290972E-2</v>
      </c>
      <c r="J16" s="58">
        <f t="shared" si="4"/>
        <v>12.326439628482973</v>
      </c>
      <c r="Q16" s="229"/>
    </row>
    <row r="17" spans="1:17" s="228" customFormat="1" ht="15" customHeight="1" x14ac:dyDescent="0.2">
      <c r="A17" s="53" t="s">
        <v>52</v>
      </c>
      <c r="B17" s="2">
        <v>321</v>
      </c>
      <c r="C17" s="54">
        <f t="shared" si="0"/>
        <v>5.3210299480605586E-2</v>
      </c>
      <c r="D17" s="153">
        <v>13.67</v>
      </c>
      <c r="E17" s="154">
        <v>524</v>
      </c>
      <c r="F17" s="49">
        <f t="shared" si="1"/>
        <v>0.13497037863827593</v>
      </c>
      <c r="G17" s="156">
        <v>12.96</v>
      </c>
      <c r="H17" s="56">
        <f t="shared" si="2"/>
        <v>845</v>
      </c>
      <c r="I17" s="51">
        <f t="shared" si="3"/>
        <v>8.5224407463439233E-2</v>
      </c>
      <c r="J17" s="58">
        <f t="shared" si="4"/>
        <v>13.229715976331361</v>
      </c>
      <c r="Q17" s="229"/>
    </row>
    <row r="18" spans="1:17" s="228" customFormat="1" ht="15" customHeight="1" x14ac:dyDescent="0.2">
      <c r="A18" s="48" t="s">
        <v>53</v>
      </c>
      <c r="B18" s="2">
        <v>627</v>
      </c>
      <c r="C18" s="54">
        <f t="shared" si="0"/>
        <v>0.10393413636865953</v>
      </c>
      <c r="D18" s="153">
        <v>13.89</v>
      </c>
      <c r="E18" s="154">
        <v>56</v>
      </c>
      <c r="F18" s="49">
        <f t="shared" si="1"/>
        <v>1.4424315274319567E-2</v>
      </c>
      <c r="G18" s="156">
        <v>11.96</v>
      </c>
      <c r="H18" s="56">
        <f t="shared" si="2"/>
        <v>683</v>
      </c>
      <c r="I18" s="51">
        <f t="shared" si="3"/>
        <v>6.8885526979324263E-2</v>
      </c>
      <c r="J18" s="58">
        <f t="shared" si="4"/>
        <v>13.731756954612008</v>
      </c>
      <c r="Q18" s="229"/>
    </row>
    <row r="19" spans="1:17" s="228" customFormat="1" ht="15" customHeight="1" x14ac:dyDescent="0.2">
      <c r="A19" s="53" t="s">
        <v>73</v>
      </c>
      <c r="B19" s="2">
        <v>281</v>
      </c>
      <c r="C19" s="54">
        <f t="shared" si="0"/>
        <v>4.6579732567134491E-2</v>
      </c>
      <c r="D19" s="153">
        <v>12.09</v>
      </c>
      <c r="E19" s="154">
        <v>125</v>
      </c>
      <c r="F19" s="49">
        <f t="shared" si="1"/>
        <v>3.2197132308749037E-2</v>
      </c>
      <c r="G19" s="156">
        <v>12.41</v>
      </c>
      <c r="H19" s="56">
        <f t="shared" si="2"/>
        <v>406</v>
      </c>
      <c r="I19" s="51">
        <f t="shared" si="3"/>
        <v>4.0948058497226422E-2</v>
      </c>
      <c r="J19" s="58">
        <f t="shared" si="4"/>
        <v>12.188522167487685</v>
      </c>
      <c r="Q19" s="229"/>
    </row>
    <row r="20" spans="1:17" s="228" customFormat="1" ht="15" customHeight="1" x14ac:dyDescent="0.2">
      <c r="A20" s="53" t="s">
        <v>55</v>
      </c>
      <c r="B20" s="2">
        <v>809</v>
      </c>
      <c r="C20" s="54">
        <f t="shared" si="0"/>
        <v>0.13410321582495302</v>
      </c>
      <c r="D20" s="153">
        <v>12.93</v>
      </c>
      <c r="E20" s="154">
        <v>344</v>
      </c>
      <c r="F20" s="49">
        <f t="shared" si="1"/>
        <v>8.8606508113677346E-2</v>
      </c>
      <c r="G20" s="156">
        <v>12.57</v>
      </c>
      <c r="H20" s="56">
        <f t="shared" si="2"/>
        <v>1153</v>
      </c>
      <c r="I20" s="51">
        <f t="shared" si="3"/>
        <v>0.11628845184064548</v>
      </c>
      <c r="J20" s="58">
        <f t="shared" si="4"/>
        <v>12.822593235039028</v>
      </c>
      <c r="Q20" s="229"/>
    </row>
    <row r="21" spans="1:17" s="228" customFormat="1" ht="15" customHeight="1" x14ac:dyDescent="0.2">
      <c r="A21" s="53" t="s">
        <v>56</v>
      </c>
      <c r="B21" s="2">
        <v>58</v>
      </c>
      <c r="C21" s="54">
        <f t="shared" si="0"/>
        <v>9.6143220245330976E-3</v>
      </c>
      <c r="D21" s="153">
        <v>12.97</v>
      </c>
      <c r="E21" s="154">
        <v>15</v>
      </c>
      <c r="F21" s="49">
        <f t="shared" si="1"/>
        <v>3.8636558770498842E-3</v>
      </c>
      <c r="G21" s="156">
        <v>12.47</v>
      </c>
      <c r="H21" s="56">
        <f t="shared" si="2"/>
        <v>73</v>
      </c>
      <c r="I21" s="51">
        <f t="shared" si="3"/>
        <v>7.362581946545637E-3</v>
      </c>
      <c r="J21" s="58">
        <f t="shared" si="4"/>
        <v>12.867260273972603</v>
      </c>
      <c r="Q21" s="229"/>
    </row>
    <row r="22" spans="1:17" s="228" customFormat="1" ht="15" customHeight="1" x14ac:dyDescent="0.2">
      <c r="A22" s="53" t="s">
        <v>74</v>
      </c>
      <c r="B22" s="2">
        <v>97</v>
      </c>
      <c r="C22" s="54">
        <f t="shared" si="0"/>
        <v>1.6079124765167423E-2</v>
      </c>
      <c r="D22" s="153">
        <v>13.71</v>
      </c>
      <c r="E22" s="154">
        <v>100</v>
      </c>
      <c r="F22" s="49">
        <f t="shared" si="1"/>
        <v>2.5757705846999226E-2</v>
      </c>
      <c r="G22" s="156">
        <v>12.87</v>
      </c>
      <c r="H22" s="56">
        <f t="shared" si="2"/>
        <v>197</v>
      </c>
      <c r="I22" s="51">
        <f t="shared" si="3"/>
        <v>1.9868885526979324E-2</v>
      </c>
      <c r="J22" s="58">
        <f t="shared" si="4"/>
        <v>13.283604060913705</v>
      </c>
      <c r="Q22" s="229"/>
    </row>
    <row r="23" spans="1:17" s="228" customFormat="1" ht="15" customHeight="1" x14ac:dyDescent="0.2">
      <c r="A23" s="53" t="s">
        <v>57</v>
      </c>
      <c r="B23" s="2">
        <v>841</v>
      </c>
      <c r="C23" s="54">
        <f t="shared" si="0"/>
        <v>0.1394076693557299</v>
      </c>
      <c r="D23" s="153">
        <v>12.48</v>
      </c>
      <c r="E23" s="154">
        <v>329</v>
      </c>
      <c r="F23" s="49">
        <f t="shared" si="1"/>
        <v>8.4742852236627447E-2</v>
      </c>
      <c r="G23" s="156">
        <v>11.07</v>
      </c>
      <c r="H23" s="56">
        <f t="shared" si="2"/>
        <v>1170</v>
      </c>
      <c r="I23" s="51">
        <f t="shared" si="3"/>
        <v>0.11800302571860818</v>
      </c>
      <c r="J23" s="58">
        <f t="shared" si="4"/>
        <v>12.083512820512821</v>
      </c>
      <c r="Q23" s="229"/>
    </row>
    <row r="24" spans="1:17" s="228" customFormat="1" ht="15" customHeight="1" x14ac:dyDescent="0.2">
      <c r="A24" s="53" t="s">
        <v>58</v>
      </c>
      <c r="B24" s="2">
        <v>2822</v>
      </c>
      <c r="C24" s="54">
        <f t="shared" si="0"/>
        <v>0.46778649574538622</v>
      </c>
      <c r="D24" s="153">
        <v>13.01</v>
      </c>
      <c r="E24" s="154">
        <v>1247</v>
      </c>
      <c r="F24" s="49">
        <f t="shared" si="1"/>
        <v>0.32119859191208039</v>
      </c>
      <c r="G24" s="156">
        <v>12.91</v>
      </c>
      <c r="H24" s="56">
        <f t="shared" si="2"/>
        <v>4069</v>
      </c>
      <c r="I24" s="51">
        <f t="shared" si="3"/>
        <v>0.41038830055471509</v>
      </c>
      <c r="J24" s="58">
        <f t="shared" si="4"/>
        <v>12.979353649545343</v>
      </c>
      <c r="Q24" s="229"/>
    </row>
    <row r="25" spans="1:17" s="228" customFormat="1" ht="15" customHeight="1" x14ac:dyDescent="0.2">
      <c r="A25" s="53" t="s">
        <v>75</v>
      </c>
      <c r="B25" s="2">
        <v>240</v>
      </c>
      <c r="C25" s="54">
        <f t="shared" si="0"/>
        <v>3.9783401480826611E-2</v>
      </c>
      <c r="D25" s="153">
        <v>13.99</v>
      </c>
      <c r="E25" s="154">
        <v>166</v>
      </c>
      <c r="F25" s="49">
        <f t="shared" si="1"/>
        <v>4.2757791706018719E-2</v>
      </c>
      <c r="G25" s="156">
        <v>14.11</v>
      </c>
      <c r="H25" s="56">
        <f t="shared" si="2"/>
        <v>406</v>
      </c>
      <c r="I25" s="51">
        <f t="shared" si="3"/>
        <v>4.0948058497226422E-2</v>
      </c>
      <c r="J25" s="58">
        <f t="shared" si="4"/>
        <v>14.039064039408867</v>
      </c>
      <c r="Q25" s="229"/>
    </row>
    <row r="26" spans="1:17" s="228" customFormat="1" ht="15" customHeight="1" x14ac:dyDescent="0.2">
      <c r="A26" s="53" t="s">
        <v>76</v>
      </c>
      <c r="B26" s="2">
        <v>245</v>
      </c>
      <c r="C26" s="54">
        <f t="shared" si="0"/>
        <v>4.0612222345010496E-2</v>
      </c>
      <c r="D26" s="153">
        <v>13.59</v>
      </c>
      <c r="E26" s="154">
        <v>157</v>
      </c>
      <c r="F26" s="49">
        <f t="shared" si="1"/>
        <v>4.0439598179788788E-2</v>
      </c>
      <c r="G26" s="156">
        <v>11.29</v>
      </c>
      <c r="H26" s="56">
        <f t="shared" si="2"/>
        <v>402</v>
      </c>
      <c r="I26" s="51">
        <f t="shared" si="3"/>
        <v>4.05446293494705E-2</v>
      </c>
      <c r="J26" s="58">
        <f t="shared" si="4"/>
        <v>12.691741293532338</v>
      </c>
      <c r="Q26" s="229"/>
    </row>
    <row r="27" spans="1:17" s="228" customFormat="1" ht="15" customHeight="1" x14ac:dyDescent="0.2">
      <c r="A27" s="53" t="s">
        <v>59</v>
      </c>
      <c r="B27" s="2">
        <v>292</v>
      </c>
      <c r="C27" s="54">
        <f t="shared" si="0"/>
        <v>4.8403138468339046E-2</v>
      </c>
      <c r="D27" s="153">
        <v>13.33</v>
      </c>
      <c r="E27" s="154">
        <v>119</v>
      </c>
      <c r="F27" s="49">
        <f t="shared" si="1"/>
        <v>3.0651669957929083E-2</v>
      </c>
      <c r="G27" s="156">
        <v>13.11</v>
      </c>
      <c r="H27" s="56">
        <f t="shared" si="2"/>
        <v>411</v>
      </c>
      <c r="I27" s="51">
        <f t="shared" si="3"/>
        <v>4.1452344931921334E-2</v>
      </c>
      <c r="J27" s="58">
        <f t="shared" si="4"/>
        <v>13.266301703163016</v>
      </c>
      <c r="Q27" s="229"/>
    </row>
    <row r="28" spans="1:17" s="228" customFormat="1" ht="15" customHeight="1" x14ac:dyDescent="0.2">
      <c r="A28" s="53" t="s">
        <v>54</v>
      </c>
      <c r="B28" s="2">
        <v>68</v>
      </c>
      <c r="C28" s="54">
        <f t="shared" si="0"/>
        <v>1.1271963752900873E-2</v>
      </c>
      <c r="D28" s="153">
        <v>13.45</v>
      </c>
      <c r="E28" s="154">
        <v>17</v>
      </c>
      <c r="F28" s="49">
        <f t="shared" si="1"/>
        <v>4.3788099939898687E-3</v>
      </c>
      <c r="G28" s="156">
        <v>8.93</v>
      </c>
      <c r="H28" s="56">
        <f t="shared" si="2"/>
        <v>85</v>
      </c>
      <c r="I28" s="51">
        <f t="shared" si="3"/>
        <v>8.5728693898134145E-3</v>
      </c>
      <c r="J28" s="58">
        <f t="shared" si="4"/>
        <v>12.545999999999998</v>
      </c>
      <c r="Q28" s="229"/>
    </row>
    <row r="29" spans="1:17" s="228" customFormat="1" ht="15" customHeight="1" x14ac:dyDescent="0.2">
      <c r="A29" s="53" t="s">
        <v>60</v>
      </c>
      <c r="B29" s="2">
        <v>609</v>
      </c>
      <c r="C29" s="54">
        <f t="shared" si="0"/>
        <v>0.10095038125759753</v>
      </c>
      <c r="D29" s="153">
        <v>13.19</v>
      </c>
      <c r="E29" s="154">
        <v>370</v>
      </c>
      <c r="F29" s="49">
        <f t="shared" si="1"/>
        <v>9.5303511633897137E-2</v>
      </c>
      <c r="G29" s="156">
        <v>12.08</v>
      </c>
      <c r="H29" s="56">
        <f t="shared" si="2"/>
        <v>979</v>
      </c>
      <c r="I29" s="51">
        <f t="shared" si="3"/>
        <v>9.8739283913262726E-2</v>
      </c>
      <c r="J29" s="58">
        <f t="shared" si="4"/>
        <v>12.770490296220634</v>
      </c>
      <c r="Q29" s="229"/>
    </row>
    <row r="30" spans="1:17" s="228" customFormat="1" ht="15" customHeight="1" x14ac:dyDescent="0.2">
      <c r="A30" s="53" t="s">
        <v>61</v>
      </c>
      <c r="B30" s="2">
        <v>72</v>
      </c>
      <c r="C30" s="54">
        <f t="shared" si="0"/>
        <v>1.1935020444247983E-2</v>
      </c>
      <c r="D30" s="153">
        <v>13.37</v>
      </c>
      <c r="E30" s="154">
        <v>21</v>
      </c>
      <c r="F30" s="49">
        <f t="shared" si="1"/>
        <v>5.4091182278698377E-3</v>
      </c>
      <c r="G30" s="156">
        <v>11.64</v>
      </c>
      <c r="H30" s="56">
        <f t="shared" si="2"/>
        <v>93</v>
      </c>
      <c r="I30" s="51">
        <f t="shared" si="3"/>
        <v>9.3797276853252662E-3</v>
      </c>
      <c r="J30" s="58">
        <f t="shared" si="4"/>
        <v>12.979354838709677</v>
      </c>
      <c r="Q30" s="229"/>
    </row>
    <row r="31" spans="1:17" s="228" customFormat="1" ht="15" customHeight="1" x14ac:dyDescent="0.2">
      <c r="A31" s="53" t="s">
        <v>62</v>
      </c>
      <c r="B31" s="2">
        <v>138</v>
      </c>
      <c r="C31" s="54">
        <f t="shared" si="0"/>
        <v>2.2875455851475303E-2</v>
      </c>
      <c r="D31" s="153">
        <v>12.36</v>
      </c>
      <c r="E31" s="154">
        <v>818</v>
      </c>
      <c r="F31" s="49">
        <f t="shared" si="1"/>
        <v>0.21069803382845365</v>
      </c>
      <c r="G31" s="156">
        <v>13.7</v>
      </c>
      <c r="H31" s="56">
        <f t="shared" si="2"/>
        <v>956</v>
      </c>
      <c r="I31" s="51">
        <f t="shared" si="3"/>
        <v>9.6419566313666161E-2</v>
      </c>
      <c r="J31" s="58">
        <f t="shared" si="4"/>
        <v>13.506569037656902</v>
      </c>
      <c r="Q31" s="229"/>
    </row>
    <row r="32" spans="1:17" s="228" customFormat="1" ht="15" customHeight="1" x14ac:dyDescent="0.2">
      <c r="A32" s="53" t="s">
        <v>63</v>
      </c>
      <c r="B32" s="2">
        <v>392</v>
      </c>
      <c r="C32" s="54">
        <f t="shared" si="0"/>
        <v>6.497955575201679E-2</v>
      </c>
      <c r="D32" s="153">
        <v>13.58</v>
      </c>
      <c r="E32" s="154">
        <v>216</v>
      </c>
      <c r="F32" s="49">
        <f t="shared" si="1"/>
        <v>5.5636644629518325E-2</v>
      </c>
      <c r="G32" s="156">
        <v>11.3</v>
      </c>
      <c r="H32" s="56">
        <f t="shared" si="2"/>
        <v>608</v>
      </c>
      <c r="I32" s="51">
        <f t="shared" si="3"/>
        <v>6.1321230458900658E-2</v>
      </c>
      <c r="J32" s="58">
        <f t="shared" si="4"/>
        <v>12.77</v>
      </c>
      <c r="Q32" s="229"/>
    </row>
    <row r="33" spans="1:17" s="228" customFormat="1" ht="15" customHeight="1" thickBot="1" x14ac:dyDescent="0.25">
      <c r="A33" s="53" t="s">
        <v>64</v>
      </c>
      <c r="B33" s="2">
        <v>277</v>
      </c>
      <c r="C33" s="54">
        <f t="shared" si="0"/>
        <v>4.5916675875787377E-2</v>
      </c>
      <c r="D33" s="153">
        <v>13.72</v>
      </c>
      <c r="E33" s="154">
        <v>156</v>
      </c>
      <c r="F33" s="49">
        <f t="shared" si="1"/>
        <v>4.0182021121318801E-2</v>
      </c>
      <c r="G33" s="156">
        <v>12.1</v>
      </c>
      <c r="H33" s="56">
        <f t="shared" si="2"/>
        <v>433</v>
      </c>
      <c r="I33" s="51">
        <f t="shared" si="3"/>
        <v>4.3671205244578924E-2</v>
      </c>
      <c r="J33" s="58">
        <f t="shared" si="4"/>
        <v>13.136351039260969</v>
      </c>
      <c r="Q33" s="229"/>
    </row>
    <row r="34" spans="1:17" ht="13.5" thickBot="1" x14ac:dyDescent="0.25">
      <c r="A34" s="63" t="s">
        <v>65</v>
      </c>
      <c r="B34" s="64">
        <f>SUM(B7:B33)</f>
        <v>17872</v>
      </c>
      <c r="C34" s="65">
        <f>SUM(C7:C33)</f>
        <v>2.9625372969388883</v>
      </c>
      <c r="D34" s="66">
        <f>(B7*D7+B8*D8+B9*D9+B10*D10+B11*D11+B12*D12+B13*D13+B14*D14+B15*D15+B16*D16+B17*D17+B18*D18+B19*D19+B20*D20+B21*D21+B22*D22+B23*D23+B24*D24+B25*D25+B26*D26+B27*D27+B28*D28+B29*D29+B30*D30+B31*D31+B32*D32+B33*D33)/B34</f>
        <v>13.080568487018798</v>
      </c>
      <c r="E34" s="67">
        <f>SUM(E7:E33)</f>
        <v>11419</v>
      </c>
      <c r="F34" s="68">
        <f>SUM(F7:F33)</f>
        <v>2.9412724306688411</v>
      </c>
      <c r="G34" s="69">
        <f>(E7*G7+E8*G8+E9*G9+E10*G10+E11*G11+E12*G12+E13*G13+E14*G14+E15*G15+E16*G16+E17*G17+E18*G18+E19*G19+E20*G20+E21*G21+E22*G22+E23*G23+E24*G24+E25*G25+E26*G26+E27*G27+E28*G28+E29*G29+E30*G30+E31*G31+E32*G32+E33*G33)/E34</f>
        <v>12.470132235747439</v>
      </c>
      <c r="H34" s="70">
        <f>SUM(H7:H33)</f>
        <v>29291</v>
      </c>
      <c r="I34" s="71">
        <f>SUM(I7:I33)</f>
        <v>2.9542107917297029</v>
      </c>
      <c r="J34" s="72">
        <f>(H7*J7+H8*J8+H9*J9+H10*J10+H11*J11+H12*J12+H13*J13+H14*J14+H15*J15+H16*J16+H17*J17+H18*J18+H19*J19+H20*J20+H21*J21+H22*J22+H23*J23+H24*J24+H25*J25+H26*J26+H27*J27+H28*J28+H29*J29+H30*J30+H31*J31+H32*J32+H33*J33)/H34</f>
        <v>12.842591922433511</v>
      </c>
    </row>
    <row r="35" spans="1:17" ht="13.5" customHeight="1" thickBot="1" x14ac:dyDescent="0.25">
      <c r="B35" s="231"/>
      <c r="E35" s="231"/>
    </row>
    <row r="36" spans="1:17" ht="13.5" customHeight="1" x14ac:dyDescent="0.2">
      <c r="A36" s="29"/>
      <c r="B36" s="262" t="s">
        <v>0</v>
      </c>
      <c r="C36" s="263"/>
      <c r="D36" s="263"/>
      <c r="E36" s="264" t="s">
        <v>1</v>
      </c>
      <c r="F36" s="265"/>
      <c r="G36" s="266"/>
      <c r="H36" s="267" t="s">
        <v>2</v>
      </c>
      <c r="I36" s="267"/>
      <c r="J36" s="268"/>
    </row>
    <row r="37" spans="1:17" ht="13.5" thickBot="1" x14ac:dyDescent="0.25">
      <c r="A37" s="29"/>
      <c r="B37" s="30" t="s">
        <v>3</v>
      </c>
      <c r="C37" s="31" t="s">
        <v>4</v>
      </c>
      <c r="D37" s="32" t="s">
        <v>5</v>
      </c>
      <c r="E37" s="33" t="s">
        <v>3</v>
      </c>
      <c r="F37" s="34" t="s">
        <v>4</v>
      </c>
      <c r="G37" s="35" t="s">
        <v>5</v>
      </c>
      <c r="H37" s="36" t="s">
        <v>3</v>
      </c>
      <c r="I37" s="37" t="s">
        <v>4</v>
      </c>
      <c r="J37" s="38" t="s">
        <v>5</v>
      </c>
      <c r="L37" s="233"/>
      <c r="M37" s="233"/>
    </row>
    <row r="38" spans="1:17" ht="13.5" thickBot="1" x14ac:dyDescent="0.25">
      <c r="A38" s="150" t="s">
        <v>7</v>
      </c>
      <c r="B38" s="39"/>
      <c r="C38" s="39"/>
      <c r="D38" s="39"/>
      <c r="E38" s="40"/>
      <c r="F38" s="40"/>
      <c r="G38" s="40"/>
      <c r="H38" s="41"/>
      <c r="I38" s="41"/>
      <c r="J38" s="42"/>
    </row>
    <row r="39" spans="1:17" x14ac:dyDescent="0.2">
      <c r="A39" s="11" t="s">
        <v>112</v>
      </c>
      <c r="B39" s="2">
        <v>22</v>
      </c>
      <c r="C39" s="54">
        <f>IF(B39="","",(B39/$B$53)*3)</f>
        <v>3.646811802409106E-3</v>
      </c>
      <c r="D39" s="5">
        <v>15.06</v>
      </c>
      <c r="E39" s="6">
        <v>16</v>
      </c>
      <c r="F39" s="55">
        <f>IF(E39="","",(E39/$E$53)*3)</f>
        <v>4.1212329355198758E-3</v>
      </c>
      <c r="G39" s="9">
        <v>12.88</v>
      </c>
      <c r="H39" s="56">
        <f>B39+E39</f>
        <v>38</v>
      </c>
      <c r="I39" s="57">
        <f t="shared" ref="I39:I42" si="5">IF(H39="","",(H39/$H$53)*3)</f>
        <v>3.8325769036812911E-3</v>
      </c>
      <c r="J39" s="58">
        <f t="shared" ref="J39:J42" si="6">IF((D39*B39)+(G39*E39)="",0,IF(H39=0,0,((D39*B39)+(G39*E39))/H39))</f>
        <v>14.142105263157895</v>
      </c>
    </row>
    <row r="40" spans="1:17" x14ac:dyDescent="0.2">
      <c r="A40" s="11" t="s">
        <v>109</v>
      </c>
      <c r="B40" s="2">
        <v>61</v>
      </c>
      <c r="C40" s="54">
        <f>IF(B40="","",(B40/$B$53)*3)</f>
        <v>1.0111614543043429E-2</v>
      </c>
      <c r="D40" s="5">
        <v>14.47</v>
      </c>
      <c r="E40" s="6">
        <v>57</v>
      </c>
      <c r="F40" s="55">
        <f t="shared" ref="F40:F42" si="7">IF(E40="","",(E40/$E$53)*3)</f>
        <v>1.4681892332789558E-2</v>
      </c>
      <c r="G40" s="9">
        <v>14.18</v>
      </c>
      <c r="H40" s="56">
        <f>B40+E40</f>
        <v>118</v>
      </c>
      <c r="I40" s="57">
        <f t="shared" si="5"/>
        <v>1.19011598587998E-2</v>
      </c>
      <c r="J40" s="58">
        <f t="shared" si="6"/>
        <v>14.329915254237289</v>
      </c>
    </row>
    <row r="41" spans="1:17" x14ac:dyDescent="0.2">
      <c r="A41" s="11" t="s">
        <v>110</v>
      </c>
      <c r="B41" s="2">
        <v>143</v>
      </c>
      <c r="C41" s="54">
        <f>IF(B41="","",(B41/$B$53)*3)</f>
        <v>2.3704276715659188E-2</v>
      </c>
      <c r="D41" s="5">
        <v>13.93</v>
      </c>
      <c r="E41" s="6">
        <v>155</v>
      </c>
      <c r="F41" s="55">
        <f t="shared" si="7"/>
        <v>3.9924444062848799E-2</v>
      </c>
      <c r="G41" s="9">
        <v>13.35</v>
      </c>
      <c r="H41" s="56">
        <f>B41+E41</f>
        <v>298</v>
      </c>
      <c r="I41" s="57">
        <f t="shared" si="5"/>
        <v>3.0055471507816438E-2</v>
      </c>
      <c r="J41" s="58">
        <f t="shared" si="6"/>
        <v>13.628322147651007</v>
      </c>
    </row>
    <row r="42" spans="1:17" ht="13.5" thickBot="1" x14ac:dyDescent="0.25">
      <c r="A42" s="11"/>
      <c r="B42" s="2"/>
      <c r="C42" s="54" t="str">
        <f>IF(B42="","",(B42/$B$53)*3)</f>
        <v/>
      </c>
      <c r="D42" s="5"/>
      <c r="E42" s="6"/>
      <c r="F42" s="55" t="str">
        <f t="shared" si="7"/>
        <v/>
      </c>
      <c r="G42" s="9"/>
      <c r="H42" s="56">
        <f>B42+E42</f>
        <v>0</v>
      </c>
      <c r="I42" s="57">
        <f t="shared" si="5"/>
        <v>0</v>
      </c>
      <c r="J42" s="58">
        <f t="shared" si="6"/>
        <v>0</v>
      </c>
    </row>
    <row r="43" spans="1:17" ht="13.5" thickBot="1" x14ac:dyDescent="0.25">
      <c r="A43" s="150" t="s">
        <v>7</v>
      </c>
      <c r="B43" s="74">
        <f>SUM(B39:B42)</f>
        <v>226</v>
      </c>
      <c r="C43" s="75">
        <f>SUM(C39:C42)</f>
        <v>3.7462703061111727E-2</v>
      </c>
      <c r="D43" s="76">
        <f>((B39*D39+B40*D40+B41*D41+B42*D42)/B43)</f>
        <v>14.18575221238938</v>
      </c>
      <c r="E43" s="77">
        <f>SUM(E39:E42)</f>
        <v>228</v>
      </c>
      <c r="F43" s="78">
        <f>SUM(F39:F42)</f>
        <v>5.8727569331158233E-2</v>
      </c>
      <c r="G43" s="79">
        <f>((E39*G39+E40*G40+E41*G41+E42*G42)/E43)</f>
        <v>13.52451754385965</v>
      </c>
      <c r="H43" s="80">
        <f>SUM(H39:H42)</f>
        <v>454</v>
      </c>
      <c r="I43" s="81">
        <f>SUM(I39:I42)</f>
        <v>4.5789208270297532E-2</v>
      </c>
      <c r="J43" s="82">
        <f>((H39*J39+H40*J40+H41*J41+H42*J42)/H43)</f>
        <v>13.853678414096915</v>
      </c>
    </row>
    <row r="44" spans="1:17" ht="13.5" customHeight="1" thickBot="1" x14ac:dyDescent="0.25"/>
    <row r="45" spans="1:17" ht="13.5" customHeight="1" x14ac:dyDescent="0.2">
      <c r="B45" s="262" t="s">
        <v>0</v>
      </c>
      <c r="C45" s="263"/>
      <c r="D45" s="263"/>
      <c r="E45" s="264" t="s">
        <v>1</v>
      </c>
      <c r="F45" s="265"/>
      <c r="G45" s="266"/>
      <c r="H45" s="267" t="s">
        <v>2</v>
      </c>
      <c r="I45" s="267"/>
      <c r="J45" s="268"/>
    </row>
    <row r="46" spans="1:17" ht="13.5" thickBot="1" x14ac:dyDescent="0.25">
      <c r="B46" s="30" t="s">
        <v>3</v>
      </c>
      <c r="C46" s="31" t="s">
        <v>4</v>
      </c>
      <c r="D46" s="32" t="s">
        <v>5</v>
      </c>
      <c r="E46" s="33" t="s">
        <v>3</v>
      </c>
      <c r="F46" s="34" t="s">
        <v>4</v>
      </c>
      <c r="G46" s="35" t="s">
        <v>5</v>
      </c>
      <c r="H46" s="36" t="s">
        <v>3</v>
      </c>
      <c r="I46" s="37" t="s">
        <v>4</v>
      </c>
      <c r="J46" s="38" t="s">
        <v>5</v>
      </c>
    </row>
    <row r="47" spans="1:17" ht="13.5" thickBot="1" x14ac:dyDescent="0.25">
      <c r="A47" s="269" t="s">
        <v>69</v>
      </c>
      <c r="B47" s="270"/>
      <c r="C47" s="270"/>
      <c r="D47" s="39"/>
      <c r="E47" s="40"/>
      <c r="F47" s="40"/>
      <c r="G47" s="40"/>
      <c r="H47" s="41"/>
      <c r="I47" s="41"/>
      <c r="J47" s="42"/>
    </row>
    <row r="48" spans="1:17" ht="18" customHeight="1" thickBot="1" x14ac:dyDescent="0.25">
      <c r="A48" s="248" t="s">
        <v>68</v>
      </c>
      <c r="B48" s="2"/>
      <c r="C48" s="54" t="str">
        <f>IF(B48="","",(B48/$B$53)*3)</f>
        <v/>
      </c>
      <c r="D48" s="5"/>
      <c r="E48" s="6"/>
      <c r="F48" s="55" t="str">
        <f>IF(E48="","",(E48/$E$53)*3)</f>
        <v/>
      </c>
      <c r="G48" s="9"/>
      <c r="H48" s="212">
        <f>IF(B48+E48=0,0,B48+E48)</f>
        <v>0</v>
      </c>
      <c r="I48" s="57">
        <f>IF(H48="","",(H48/$H$53)*3)</f>
        <v>0</v>
      </c>
      <c r="J48" s="230">
        <f>IF((D48*B48)+(G48*E48)="",0,IF(H48=0,0,((D48*B48)+(G48*E48))/H48))</f>
        <v>0</v>
      </c>
    </row>
    <row r="49" spans="1:10" ht="13.5" thickBot="1" x14ac:dyDescent="0.25">
      <c r="A49" s="63" t="s">
        <v>70</v>
      </c>
      <c r="B49" s="64">
        <f t="shared" ref="B49:J49" si="8">+B48</f>
        <v>0</v>
      </c>
      <c r="C49" s="65" t="str">
        <f>C48</f>
        <v/>
      </c>
      <c r="D49" s="66">
        <f>D48</f>
        <v>0</v>
      </c>
      <c r="E49" s="67">
        <f t="shared" si="8"/>
        <v>0</v>
      </c>
      <c r="F49" s="68" t="str">
        <f t="shared" si="8"/>
        <v/>
      </c>
      <c r="G49" s="69">
        <f t="shared" si="8"/>
        <v>0</v>
      </c>
      <c r="H49" s="70">
        <f t="shared" si="8"/>
        <v>0</v>
      </c>
      <c r="I49" s="71">
        <f t="shared" si="8"/>
        <v>0</v>
      </c>
      <c r="J49" s="72">
        <f t="shared" si="8"/>
        <v>0</v>
      </c>
    </row>
    <row r="52" spans="1:10" s="234" customFormat="1" ht="13.5" thickBot="1" x14ac:dyDescent="0.25">
      <c r="A52" s="224"/>
      <c r="B52" s="232"/>
      <c r="C52" s="232"/>
      <c r="D52" s="232"/>
      <c r="E52" s="232"/>
      <c r="F52" s="232"/>
      <c r="G52" s="232"/>
      <c r="H52" s="232"/>
      <c r="I52" s="232"/>
      <c r="J52" s="232"/>
    </row>
    <row r="53" spans="1:10" ht="13.5" thickBot="1" x14ac:dyDescent="0.25">
      <c r="A53" s="83" t="s">
        <v>102</v>
      </c>
      <c r="B53" s="84">
        <f>B34+B43+B49</f>
        <v>18098</v>
      </c>
      <c r="C53" s="85" t="e">
        <f>C34+C43+C49</f>
        <v>#VALUE!</v>
      </c>
      <c r="D53" s="86">
        <f>((B34*D34+B43*D43+B49*D49)/(B53))</f>
        <v>13.094369543595976</v>
      </c>
      <c r="E53" s="87">
        <f>E34+E43+E49</f>
        <v>11647</v>
      </c>
      <c r="F53" s="88" t="e">
        <f>F34+F43+F49</f>
        <v>#VALUE!</v>
      </c>
      <c r="G53" s="89">
        <f>((E34*G34+E43*G43+E49*G49)/(E53))</f>
        <v>12.49077273117541</v>
      </c>
      <c r="H53" s="90">
        <f>H34+H43+H49</f>
        <v>29745</v>
      </c>
      <c r="I53" s="91">
        <f>I34+I43+I49</f>
        <v>3.0000000000000004</v>
      </c>
      <c r="J53" s="92">
        <f>((H34*J34+H43*J43+H49*J49)/(H53))</f>
        <v>12.858024205748865</v>
      </c>
    </row>
    <row r="54" spans="1:10" x14ac:dyDescent="0.2">
      <c r="B54" s="231"/>
      <c r="E54" s="231"/>
    </row>
    <row r="55" spans="1:10" ht="13.5" thickBot="1" x14ac:dyDescent="0.25">
      <c r="A55" s="146"/>
      <c r="B55" s="147"/>
      <c r="C55" s="235"/>
      <c r="D55" s="4"/>
      <c r="E55" s="236"/>
      <c r="F55" s="236"/>
    </row>
    <row r="56" spans="1:10" s="228" customFormat="1" ht="18" customHeight="1" thickBot="1" x14ac:dyDescent="0.25">
      <c r="A56" s="237"/>
      <c r="B56" s="275" t="s">
        <v>0</v>
      </c>
      <c r="C56" s="276"/>
      <c r="D56" s="277" t="s">
        <v>1</v>
      </c>
      <c r="E56" s="278"/>
      <c r="F56" s="289" t="s">
        <v>2</v>
      </c>
      <c r="G56" s="290"/>
      <c r="H56" s="238"/>
      <c r="I56" s="238"/>
      <c r="J56" s="239"/>
    </row>
    <row r="57" spans="1:10" s="228" customFormat="1" ht="18" customHeight="1" thickBot="1" x14ac:dyDescent="0.25">
      <c r="A57" s="150" t="s">
        <v>90</v>
      </c>
      <c r="B57" s="158" t="s">
        <v>3</v>
      </c>
      <c r="C57" s="159" t="s">
        <v>4</v>
      </c>
      <c r="D57" s="160" t="s">
        <v>3</v>
      </c>
      <c r="E57" s="161" t="s">
        <v>4</v>
      </c>
      <c r="F57" s="167" t="s">
        <v>3</v>
      </c>
      <c r="G57" s="168" t="s">
        <v>4</v>
      </c>
      <c r="H57" s="238"/>
      <c r="I57" s="238"/>
      <c r="J57" s="239"/>
    </row>
    <row r="58" spans="1:10" s="228" customFormat="1" ht="18" customHeight="1" x14ac:dyDescent="0.2">
      <c r="A58" s="165" t="s">
        <v>88</v>
      </c>
      <c r="B58" s="213">
        <v>2</v>
      </c>
      <c r="C58" s="54">
        <f>B58/$B$62</f>
        <v>3.2252862441541687E-4</v>
      </c>
      <c r="D58" s="215">
        <v>5</v>
      </c>
      <c r="E58" s="173">
        <f>D58/$D$62</f>
        <v>1.1956001912960307E-3</v>
      </c>
      <c r="F58" s="179">
        <f>B58+D58</f>
        <v>7</v>
      </c>
      <c r="G58" s="174">
        <f>F58/$F$62</f>
        <v>6.7417894635461815E-4</v>
      </c>
      <c r="H58" s="238"/>
      <c r="I58" s="238"/>
      <c r="J58" s="239"/>
    </row>
    <row r="59" spans="1:10" s="228" customFormat="1" ht="15.75" customHeight="1" x14ac:dyDescent="0.2">
      <c r="A59" s="164" t="s">
        <v>77</v>
      </c>
      <c r="B59" s="214">
        <v>140</v>
      </c>
      <c r="C59" s="54">
        <f t="shared" ref="C59:C61" si="9">B59/$B$62</f>
        <v>2.2577003709079179E-2</v>
      </c>
      <c r="D59" s="216">
        <v>282</v>
      </c>
      <c r="E59" s="173">
        <f t="shared" ref="E59:E61" si="10">D59/$D$62</f>
        <v>6.7431850789096123E-2</v>
      </c>
      <c r="F59" s="180">
        <f t="shared" ref="F59:F61" si="11">B59+D59</f>
        <v>422</v>
      </c>
      <c r="G59" s="174">
        <f t="shared" ref="G59:G61" si="12">F59/$F$62</f>
        <v>4.0643359337378407E-2</v>
      </c>
      <c r="H59" s="238"/>
      <c r="I59" s="238"/>
      <c r="J59" s="239"/>
    </row>
    <row r="60" spans="1:10" s="228" customFormat="1" ht="15.75" customHeight="1" x14ac:dyDescent="0.2">
      <c r="A60" s="164" t="s">
        <v>104</v>
      </c>
      <c r="B60" s="214">
        <v>271</v>
      </c>
      <c r="C60" s="54">
        <f t="shared" si="9"/>
        <v>4.3702628608288989E-2</v>
      </c>
      <c r="D60" s="216">
        <v>332</v>
      </c>
      <c r="E60" s="173">
        <f t="shared" si="10"/>
        <v>7.9387852702056436E-2</v>
      </c>
      <c r="F60" s="180">
        <f t="shared" si="11"/>
        <v>603</v>
      </c>
      <c r="G60" s="174">
        <f>F60/$F$62</f>
        <v>5.807570066454782E-2</v>
      </c>
      <c r="H60" s="238"/>
      <c r="I60" s="238"/>
      <c r="J60" s="239"/>
    </row>
    <row r="61" spans="1:10" s="228" customFormat="1" ht="15.75" customHeight="1" thickBot="1" x14ac:dyDescent="0.25">
      <c r="A61" s="157" t="s">
        <v>89</v>
      </c>
      <c r="B61" s="214">
        <v>5788</v>
      </c>
      <c r="C61" s="54">
        <f t="shared" si="9"/>
        <v>0.93339783905821638</v>
      </c>
      <c r="D61" s="166">
        <v>3563</v>
      </c>
      <c r="E61" s="173">
        <f t="shared" si="10"/>
        <v>0.85198469631755136</v>
      </c>
      <c r="F61" s="180">
        <f t="shared" si="11"/>
        <v>9351</v>
      </c>
      <c r="G61" s="174">
        <f t="shared" si="12"/>
        <v>0.90060676105171911</v>
      </c>
      <c r="H61" s="238"/>
      <c r="I61" s="238"/>
      <c r="J61" s="239"/>
    </row>
    <row r="62" spans="1:10" s="228" customFormat="1" ht="15.75" customHeight="1" thickBot="1" x14ac:dyDescent="0.25">
      <c r="A62" s="83" t="s">
        <v>91</v>
      </c>
      <c r="B62" s="84">
        <f t="shared" ref="B62:G62" si="13">SUM(B58:B61)</f>
        <v>6201</v>
      </c>
      <c r="C62" s="85">
        <f t="shared" si="13"/>
        <v>1</v>
      </c>
      <c r="D62" s="169">
        <f t="shared" si="13"/>
        <v>4182</v>
      </c>
      <c r="E62" s="171">
        <f t="shared" si="13"/>
        <v>1</v>
      </c>
      <c r="F62" s="170">
        <f t="shared" si="13"/>
        <v>10383</v>
      </c>
      <c r="G62" s="172">
        <f t="shared" si="13"/>
        <v>1</v>
      </c>
      <c r="H62" s="238"/>
      <c r="I62" s="238"/>
      <c r="J62" s="239"/>
    </row>
    <row r="63" spans="1:10" x14ac:dyDescent="0.2">
      <c r="A63" s="162"/>
      <c r="B63" s="162"/>
      <c r="C63" s="162"/>
      <c r="D63" s="162"/>
      <c r="E63" s="162"/>
      <c r="F63" s="240"/>
      <c r="G63" s="241"/>
      <c r="H63" s="236"/>
      <c r="I63" s="236"/>
    </row>
    <row r="64" spans="1:10" ht="13.5" thickBot="1" x14ac:dyDescent="0.25">
      <c r="A64" s="162"/>
      <c r="B64" s="162"/>
      <c r="C64" s="162"/>
      <c r="D64" s="162"/>
      <c r="E64" s="162"/>
      <c r="F64" s="240"/>
      <c r="G64" s="241"/>
      <c r="H64" s="236"/>
      <c r="I64" s="236"/>
    </row>
    <row r="65" spans="1:13" ht="16.5" thickBot="1" x14ac:dyDescent="0.25">
      <c r="A65" s="242"/>
      <c r="B65" s="287" t="s">
        <v>0</v>
      </c>
      <c r="C65" s="288"/>
      <c r="D65" s="277" t="s">
        <v>1</v>
      </c>
      <c r="E65" s="278"/>
      <c r="F65" s="289" t="s">
        <v>2</v>
      </c>
      <c r="G65" s="290"/>
      <c r="H65" s="236"/>
      <c r="I65" s="236"/>
    </row>
    <row r="66" spans="1:13" ht="13.5" thickBot="1" x14ac:dyDescent="0.25">
      <c r="A66" s="150" t="s">
        <v>82</v>
      </c>
      <c r="B66" s="177" t="s">
        <v>3</v>
      </c>
      <c r="C66" s="178" t="s">
        <v>85</v>
      </c>
      <c r="D66" s="160" t="s">
        <v>3</v>
      </c>
      <c r="E66" s="161" t="s">
        <v>85</v>
      </c>
      <c r="F66" s="167" t="s">
        <v>3</v>
      </c>
      <c r="G66" s="168" t="s">
        <v>85</v>
      </c>
      <c r="H66" s="236"/>
      <c r="I66" s="236"/>
    </row>
    <row r="67" spans="1:13" x14ac:dyDescent="0.2">
      <c r="A67" s="175" t="s">
        <v>83</v>
      </c>
      <c r="B67" s="217"/>
      <c r="C67" s="218"/>
      <c r="D67" s="219"/>
      <c r="E67" s="220"/>
      <c r="F67" s="221">
        <f>B67+D67</f>
        <v>0</v>
      </c>
      <c r="G67" s="222" t="e">
        <f>((B67*C67)+(D67*E67))/(B67+D67)</f>
        <v>#DIV/0!</v>
      </c>
      <c r="H67" s="236"/>
      <c r="I67" s="236"/>
    </row>
    <row r="68" spans="1:13" ht="13.5" thickBot="1" x14ac:dyDescent="0.25">
      <c r="A68" s="176" t="s">
        <v>84</v>
      </c>
      <c r="B68" s="223"/>
      <c r="C68" s="183"/>
      <c r="D68" s="182"/>
      <c r="E68" s="249"/>
      <c r="F68" s="181">
        <f>B68+D68</f>
        <v>0</v>
      </c>
      <c r="G68" s="251"/>
      <c r="H68" s="236"/>
      <c r="I68" s="236"/>
    </row>
    <row r="69" spans="1:13" x14ac:dyDescent="0.2">
      <c r="A69" s="162"/>
      <c r="B69" s="146"/>
      <c r="C69" s="146"/>
      <c r="D69" s="146"/>
      <c r="E69" s="146"/>
      <c r="F69" s="244"/>
      <c r="G69" s="236"/>
      <c r="H69" s="236"/>
      <c r="I69" s="236"/>
    </row>
    <row r="70" spans="1:13" ht="14.25" customHeight="1" x14ac:dyDescent="0.2"/>
    <row r="71" spans="1:13" ht="18.75" x14ac:dyDescent="0.2">
      <c r="A71" s="279" t="s">
        <v>100</v>
      </c>
      <c r="B71" s="279"/>
      <c r="C71" s="279"/>
      <c r="D71" s="279"/>
      <c r="E71" s="279"/>
      <c r="F71" s="279"/>
      <c r="G71" s="279"/>
      <c r="H71" s="279"/>
      <c r="I71" s="279"/>
      <c r="J71" s="279"/>
    </row>
    <row r="72" spans="1:13" ht="13.5" thickBot="1" x14ac:dyDescent="0.25"/>
    <row r="73" spans="1:13" ht="18.75" x14ac:dyDescent="0.3">
      <c r="A73" s="245"/>
      <c r="B73" s="280" t="s">
        <v>0</v>
      </c>
      <c r="C73" s="281"/>
      <c r="D73" s="281"/>
      <c r="E73" s="282" t="s">
        <v>1</v>
      </c>
      <c r="F73" s="283"/>
      <c r="G73" s="284"/>
      <c r="H73" s="285" t="s">
        <v>2</v>
      </c>
      <c r="I73" s="285"/>
      <c r="J73" s="286"/>
    </row>
    <row r="74" spans="1:13" ht="19.5" thickBot="1" x14ac:dyDescent="0.35">
      <c r="A74" s="246"/>
      <c r="B74" s="109" t="s">
        <v>3</v>
      </c>
      <c r="C74" s="110" t="s">
        <v>4</v>
      </c>
      <c r="D74" s="111" t="s">
        <v>5</v>
      </c>
      <c r="E74" s="112" t="s">
        <v>3</v>
      </c>
      <c r="F74" s="113" t="s">
        <v>4</v>
      </c>
      <c r="G74" s="114" t="s">
        <v>5</v>
      </c>
      <c r="H74" s="115" t="s">
        <v>3</v>
      </c>
      <c r="I74" s="116" t="s">
        <v>4</v>
      </c>
      <c r="J74" s="117" t="s">
        <v>5</v>
      </c>
      <c r="L74" s="233"/>
      <c r="M74" s="233"/>
    </row>
    <row r="75" spans="1:13" ht="13.5" thickBot="1" x14ac:dyDescent="0.25">
      <c r="A75" s="273" t="s">
        <v>10</v>
      </c>
      <c r="B75" s="274"/>
      <c r="C75" s="274"/>
      <c r="D75" s="118"/>
      <c r="E75" s="119"/>
      <c r="F75" s="119"/>
      <c r="G75" s="119"/>
      <c r="H75" s="120"/>
      <c r="I75" s="120"/>
      <c r="J75" s="121"/>
    </row>
    <row r="76" spans="1:13" x14ac:dyDescent="0.2">
      <c r="A76" s="122" t="s">
        <v>92</v>
      </c>
      <c r="B76" s="184">
        <v>19</v>
      </c>
      <c r="C76" s="125">
        <f>IF(B76="","",(B76/$B$81))</f>
        <v>1.1964735516372796E-2</v>
      </c>
      <c r="D76" s="151">
        <v>13</v>
      </c>
      <c r="E76" s="152">
        <v>13</v>
      </c>
      <c r="F76" s="186">
        <f>IF(E76="","",(E76/$E$81))</f>
        <v>1.7402945113788489E-2</v>
      </c>
      <c r="G76" s="155">
        <v>11.33</v>
      </c>
      <c r="H76" s="187">
        <f>IF(B76+E76=0,0,B76+E76)</f>
        <v>32</v>
      </c>
      <c r="I76" s="188">
        <f>IF(H76=0,"",(H76/$H$81))</f>
        <v>1.3704496788008565E-2</v>
      </c>
      <c r="J76" s="189">
        <f>IF((D76*B76)+(G76*E76)="",0,IF(H76=0,0,((D76*B76)+(G76*E76))/H76))</f>
        <v>12.321562499999999</v>
      </c>
    </row>
    <row r="77" spans="1:13" x14ac:dyDescent="0.2">
      <c r="A77" s="124" t="s">
        <v>93</v>
      </c>
      <c r="B77" s="2">
        <v>1178</v>
      </c>
      <c r="C77" s="125">
        <f>IF(B77="","",(B77/$B$81))</f>
        <v>0.74181360201511337</v>
      </c>
      <c r="D77" s="5">
        <v>12.85</v>
      </c>
      <c r="E77" s="6">
        <v>562</v>
      </c>
      <c r="F77" s="126">
        <f>IF(E77="","",(E77/$E$81))</f>
        <v>0.75234270414993309</v>
      </c>
      <c r="G77" s="9">
        <v>11.53</v>
      </c>
      <c r="H77" s="127">
        <f>IF(B77+E77=0,0,B77+E77)</f>
        <v>1740</v>
      </c>
      <c r="I77" s="128">
        <f>IF(H77=0,"",(H77/$H$81))</f>
        <v>0.7451820128479657</v>
      </c>
      <c r="J77" s="129">
        <f>IF((D77*B77)+(G77*E77)="",0,IF(H77=0,0,((D77*B77)+(G77*E77))/H77))</f>
        <v>12.423655172413794</v>
      </c>
    </row>
    <row r="78" spans="1:13" x14ac:dyDescent="0.2">
      <c r="A78" s="124" t="s">
        <v>94</v>
      </c>
      <c r="B78" s="2">
        <v>261</v>
      </c>
      <c r="C78" s="125">
        <f>IF(B78="","",(B78/$B$81))</f>
        <v>0.16435768261964737</v>
      </c>
      <c r="D78" s="5">
        <v>12.61</v>
      </c>
      <c r="E78" s="6">
        <v>38</v>
      </c>
      <c r="F78" s="126">
        <f>IF(E78="","",(E78/$E$81))</f>
        <v>5.0870147255689425E-2</v>
      </c>
      <c r="G78" s="9">
        <v>12.01</v>
      </c>
      <c r="H78" s="127">
        <f>IF(B78+E78=0,0,B78+E78)</f>
        <v>299</v>
      </c>
      <c r="I78" s="128">
        <f>IF(H78=0,"",(H78/$H$81))</f>
        <v>0.12805139186295503</v>
      </c>
      <c r="J78" s="129">
        <f>IF((D78*B78)+(G78*E78)="",0,IF(H78=0,0,((D78*B78)+(G78*E78))/H78))</f>
        <v>12.533745819397994</v>
      </c>
    </row>
    <row r="79" spans="1:13" x14ac:dyDescent="0.2">
      <c r="A79" s="124" t="s">
        <v>95</v>
      </c>
      <c r="B79" s="2">
        <v>45</v>
      </c>
      <c r="C79" s="125">
        <f>IF(B79="","",(B79/$B$81))</f>
        <v>2.8337531486146095E-2</v>
      </c>
      <c r="D79" s="5">
        <v>13.29</v>
      </c>
      <c r="E79" s="6">
        <v>96</v>
      </c>
      <c r="F79" s="126">
        <f>IF(E79="","",(E79/$E$81))</f>
        <v>0.12851405622489959</v>
      </c>
      <c r="G79" s="9">
        <v>11.88</v>
      </c>
      <c r="H79" s="127">
        <f>IF(B79+E79=0,0,B79+E79)</f>
        <v>141</v>
      </c>
      <c r="I79" s="128">
        <f>IF(H79=0,"",(H79/$H$81))</f>
        <v>6.0385438972162739E-2</v>
      </c>
      <c r="J79" s="129">
        <f>IF((D79*B79)+(G79*E79)="",0,IF(H79=0,0,((D79*B79)+(G79*E79))/H79))</f>
        <v>12.33</v>
      </c>
    </row>
    <row r="80" spans="1:13" ht="13.5" thickBot="1" x14ac:dyDescent="0.25">
      <c r="A80" s="130" t="s">
        <v>96</v>
      </c>
      <c r="B80" s="13">
        <v>85</v>
      </c>
      <c r="C80" s="191">
        <f>IF(B80="","",(B80/$B$81))</f>
        <v>5.35264483627204E-2</v>
      </c>
      <c r="D80" s="15">
        <v>14.22</v>
      </c>
      <c r="E80" s="16">
        <v>38</v>
      </c>
      <c r="F80" s="192">
        <f>IF(E80="","",(E80/$E$81))</f>
        <v>5.0870147255689425E-2</v>
      </c>
      <c r="G80" s="17">
        <v>13.13</v>
      </c>
      <c r="H80" s="193">
        <f>IF(B80+E80=0,0,B80+E80)</f>
        <v>123</v>
      </c>
      <c r="I80" s="194">
        <f>IF(H80=0,"",(H80/$H$81))</f>
        <v>5.2676659528907925E-2</v>
      </c>
      <c r="J80" s="195">
        <f>IF((D80*B80)+(G80*E80)="",0,IF(H80=0,0,((D80*B80)+(G80*E80))/H80))</f>
        <v>13.883252032520327</v>
      </c>
    </row>
    <row r="81" spans="1:17" ht="13.5" thickBot="1" x14ac:dyDescent="0.25">
      <c r="A81" s="135"/>
      <c r="B81" s="136">
        <f>SUM(B76:B80)</f>
        <v>1588</v>
      </c>
      <c r="C81" s="137">
        <f>SUM(C76:C80)</f>
        <v>0.99999999999999989</v>
      </c>
      <c r="D81" s="138">
        <f>((B76*D76)+(B77*D77)+(B78*D78)+(B79*D79)+(B80*D80))/B81</f>
        <v>12.898148614609571</v>
      </c>
      <c r="E81" s="136">
        <f>SUM(E76:E80)</f>
        <v>747</v>
      </c>
      <c r="F81" s="137">
        <f>SUM(F76:F80)</f>
        <v>1</v>
      </c>
      <c r="G81" s="138">
        <f>((E76*G76)+(E77*G77)+(E78*G78)+(E79*G79)+(E80*G80))/E81</f>
        <v>11.677309236947792</v>
      </c>
      <c r="H81" s="136">
        <f>SUM(H76:H80)</f>
        <v>2335</v>
      </c>
      <c r="I81" s="137">
        <f>SUM(I76:I80)</f>
        <v>0.99999999999999989</v>
      </c>
      <c r="J81" s="139">
        <f>((H76*J76)+(H77*J77)+(H78*J78)+(H79*J79)+(H80*J80))/H81</f>
        <v>12.507584582441114</v>
      </c>
    </row>
    <row r="90" spans="1:17" s="232" customFormat="1" x14ac:dyDescent="0.2">
      <c r="A90" s="224"/>
      <c r="K90" s="224"/>
      <c r="L90" s="224"/>
      <c r="M90" s="224"/>
      <c r="N90" s="224"/>
      <c r="O90" s="224"/>
      <c r="P90" s="224"/>
      <c r="Q90" s="224"/>
    </row>
    <row r="91" spans="1:17" x14ac:dyDescent="0.2">
      <c r="E91" s="247"/>
    </row>
    <row r="129" spans="2:10" x14ac:dyDescent="0.2">
      <c r="B129" s="224"/>
      <c r="C129" s="224"/>
      <c r="D129" s="224"/>
      <c r="E129" s="224"/>
      <c r="F129" s="224"/>
      <c r="G129" s="224"/>
      <c r="H129" s="224"/>
      <c r="I129" s="224"/>
      <c r="J129" s="224"/>
    </row>
    <row r="130" spans="2:10" x14ac:dyDescent="0.2">
      <c r="B130" s="224"/>
      <c r="C130" s="224"/>
      <c r="D130" s="224"/>
      <c r="E130" s="224"/>
      <c r="F130" s="224"/>
      <c r="G130" s="224"/>
      <c r="H130" s="224"/>
      <c r="I130" s="224"/>
      <c r="J130" s="224"/>
    </row>
    <row r="132" spans="2:10" x14ac:dyDescent="0.2">
      <c r="B132" s="224"/>
      <c r="C132" s="224"/>
      <c r="D132" s="224"/>
      <c r="E132" s="224"/>
      <c r="F132" s="224"/>
      <c r="G132" s="224"/>
      <c r="H132" s="224"/>
      <c r="I132" s="224"/>
      <c r="J132" s="224"/>
    </row>
    <row r="133" spans="2:10" x14ac:dyDescent="0.2">
      <c r="B133" s="224"/>
      <c r="C133" s="224"/>
      <c r="D133" s="224"/>
      <c r="E133" s="224"/>
      <c r="F133" s="224"/>
      <c r="G133" s="224"/>
      <c r="H133" s="224"/>
      <c r="I133" s="224"/>
      <c r="J133" s="224"/>
    </row>
    <row r="134" spans="2:10" x14ac:dyDescent="0.2">
      <c r="B134" s="224"/>
      <c r="C134" s="224"/>
      <c r="D134" s="224"/>
      <c r="E134" s="224"/>
      <c r="F134" s="224"/>
      <c r="G134" s="224"/>
      <c r="H134" s="224"/>
      <c r="I134" s="224"/>
      <c r="J134" s="224"/>
    </row>
    <row r="135" spans="2:10" x14ac:dyDescent="0.2">
      <c r="B135" s="224"/>
      <c r="C135" s="224"/>
      <c r="D135" s="224"/>
      <c r="E135" s="224"/>
      <c r="F135" s="224"/>
      <c r="G135" s="224"/>
      <c r="H135" s="224"/>
      <c r="I135" s="224"/>
      <c r="J135" s="224"/>
    </row>
    <row r="136" spans="2:10" x14ac:dyDescent="0.2">
      <c r="B136" s="224"/>
      <c r="C136" s="224"/>
      <c r="D136" s="224"/>
      <c r="E136" s="224"/>
      <c r="F136" s="224"/>
      <c r="G136" s="224"/>
      <c r="H136" s="224"/>
      <c r="I136" s="224"/>
      <c r="J136" s="224"/>
    </row>
    <row r="137" spans="2:10" x14ac:dyDescent="0.2">
      <c r="B137" s="224"/>
      <c r="C137" s="224"/>
      <c r="D137" s="224"/>
      <c r="E137" s="224"/>
      <c r="F137" s="224"/>
      <c r="G137" s="224"/>
      <c r="H137" s="224"/>
      <c r="I137" s="224"/>
      <c r="J137" s="224"/>
    </row>
    <row r="138" spans="2:10" x14ac:dyDescent="0.2">
      <c r="B138" s="224"/>
      <c r="C138" s="224"/>
      <c r="D138" s="224"/>
      <c r="E138" s="224"/>
      <c r="F138" s="224"/>
      <c r="G138" s="224"/>
      <c r="H138" s="224"/>
      <c r="I138" s="224"/>
      <c r="J138" s="224"/>
    </row>
    <row r="139" spans="2:10" x14ac:dyDescent="0.2">
      <c r="B139" s="224"/>
      <c r="C139" s="224"/>
      <c r="D139" s="224"/>
      <c r="E139" s="224"/>
      <c r="F139" s="224"/>
      <c r="G139" s="224"/>
      <c r="H139" s="224"/>
      <c r="I139" s="224"/>
      <c r="J139" s="224"/>
    </row>
    <row r="140" spans="2:10" x14ac:dyDescent="0.2">
      <c r="B140" s="224"/>
      <c r="C140" s="224"/>
      <c r="D140" s="224"/>
      <c r="E140" s="224"/>
      <c r="F140" s="224"/>
      <c r="G140" s="224"/>
      <c r="H140" s="224"/>
      <c r="I140" s="224"/>
      <c r="J140" s="224"/>
    </row>
    <row r="141" spans="2:10" x14ac:dyDescent="0.2">
      <c r="B141" s="224"/>
      <c r="C141" s="224"/>
      <c r="D141" s="224"/>
      <c r="E141" s="224"/>
      <c r="F141" s="224"/>
      <c r="G141" s="224"/>
      <c r="H141" s="224"/>
      <c r="I141" s="224"/>
      <c r="J141" s="224"/>
    </row>
    <row r="142" spans="2:10" x14ac:dyDescent="0.2">
      <c r="B142" s="224"/>
      <c r="C142" s="224"/>
      <c r="D142" s="224"/>
      <c r="E142" s="224"/>
      <c r="F142" s="224"/>
      <c r="G142" s="224"/>
      <c r="H142" s="224"/>
      <c r="I142" s="224"/>
      <c r="J142" s="224"/>
    </row>
    <row r="143" spans="2:10" x14ac:dyDescent="0.2">
      <c r="B143" s="224"/>
      <c r="C143" s="224"/>
      <c r="D143" s="224"/>
      <c r="E143" s="224"/>
      <c r="F143" s="224"/>
      <c r="G143" s="224"/>
      <c r="H143" s="224"/>
      <c r="I143" s="224"/>
      <c r="J143" s="224"/>
    </row>
    <row r="144" spans="2:10" x14ac:dyDescent="0.2">
      <c r="B144" s="224"/>
      <c r="C144" s="224"/>
      <c r="D144" s="224"/>
      <c r="E144" s="224"/>
      <c r="F144" s="224"/>
      <c r="G144" s="224"/>
      <c r="H144" s="224"/>
      <c r="I144" s="224"/>
      <c r="J144" s="224"/>
    </row>
    <row r="145" s="224" customFormat="1" x14ac:dyDescent="0.2"/>
    <row r="146" s="224" customFormat="1" x14ac:dyDescent="0.2"/>
    <row r="147" s="224" customFormat="1" x14ac:dyDescent="0.2"/>
    <row r="148" s="224" customFormat="1" x14ac:dyDescent="0.2"/>
    <row r="149" s="224" customFormat="1" x14ac:dyDescent="0.2"/>
    <row r="150" s="224" customFormat="1" x14ac:dyDescent="0.2"/>
    <row r="151" s="224" customFormat="1" x14ac:dyDescent="0.2"/>
    <row r="152" s="224" customFormat="1" x14ac:dyDescent="0.2"/>
    <row r="153" s="224" customFormat="1" x14ac:dyDescent="0.2"/>
    <row r="154" s="224" customFormat="1" x14ac:dyDescent="0.2"/>
    <row r="155" s="224" customFormat="1" x14ac:dyDescent="0.2"/>
    <row r="156" s="224" customFormat="1" x14ac:dyDescent="0.2"/>
    <row r="157" s="224" customFormat="1" x14ac:dyDescent="0.2"/>
    <row r="158" s="224" customFormat="1" x14ac:dyDescent="0.2"/>
    <row r="159" s="224" customFormat="1" x14ac:dyDescent="0.2"/>
    <row r="160" s="224" customFormat="1" x14ac:dyDescent="0.2"/>
    <row r="161" s="224" customFormat="1" x14ac:dyDescent="0.2"/>
    <row r="162" s="224" customFormat="1" x14ac:dyDescent="0.2"/>
    <row r="163" s="224" customFormat="1" x14ac:dyDescent="0.2"/>
    <row r="164" s="224" customFormat="1" x14ac:dyDescent="0.2"/>
    <row r="165" s="224" customFormat="1" x14ac:dyDescent="0.2"/>
    <row r="166" s="224" customFormat="1" x14ac:dyDescent="0.2"/>
    <row r="167" s="224" customFormat="1" x14ac:dyDescent="0.2"/>
    <row r="168" s="224" customFormat="1" x14ac:dyDescent="0.2"/>
    <row r="169" s="224" customFormat="1" x14ac:dyDescent="0.2"/>
    <row r="170" s="224" customFormat="1" x14ac:dyDescent="0.2"/>
    <row r="171" s="224" customFormat="1" x14ac:dyDescent="0.2"/>
    <row r="172" s="224" customFormat="1" x14ac:dyDescent="0.2"/>
    <row r="173" s="224" customFormat="1" x14ac:dyDescent="0.2"/>
    <row r="174" s="224" customFormat="1" x14ac:dyDescent="0.2"/>
    <row r="175" s="224" customFormat="1" x14ac:dyDescent="0.2"/>
    <row r="176" s="224" customFormat="1" x14ac:dyDescent="0.2"/>
    <row r="177" spans="2:10" x14ac:dyDescent="0.2">
      <c r="B177" s="224"/>
      <c r="C177" s="224"/>
      <c r="D177" s="224"/>
      <c r="E177" s="224"/>
      <c r="F177" s="224"/>
      <c r="G177" s="224"/>
      <c r="H177" s="224"/>
      <c r="I177" s="224"/>
      <c r="J177" s="224"/>
    </row>
    <row r="179" spans="2:10" x14ac:dyDescent="0.2">
      <c r="B179" s="224"/>
      <c r="C179" s="224"/>
      <c r="D179" s="224"/>
      <c r="E179" s="224"/>
      <c r="F179" s="224"/>
      <c r="G179" s="224"/>
      <c r="H179" s="224"/>
      <c r="I179" s="224"/>
      <c r="J179" s="224"/>
    </row>
    <row r="180" spans="2:10" x14ac:dyDescent="0.2">
      <c r="B180" s="224"/>
      <c r="C180" s="224"/>
      <c r="D180" s="224"/>
      <c r="E180" s="224"/>
      <c r="F180" s="224"/>
      <c r="G180" s="224"/>
      <c r="H180" s="224"/>
      <c r="I180" s="224"/>
      <c r="J180" s="224"/>
    </row>
    <row r="181" spans="2:10" x14ac:dyDescent="0.2">
      <c r="B181" s="224"/>
      <c r="C181" s="224"/>
      <c r="D181" s="224"/>
      <c r="E181" s="224"/>
      <c r="F181" s="224"/>
      <c r="G181" s="224"/>
      <c r="H181" s="224"/>
      <c r="I181" s="224"/>
      <c r="J181" s="224"/>
    </row>
    <row r="182" spans="2:10" x14ac:dyDescent="0.2">
      <c r="B182" s="224"/>
      <c r="C182" s="224"/>
      <c r="D182" s="224"/>
      <c r="E182" s="224"/>
      <c r="F182" s="224"/>
      <c r="G182" s="224"/>
      <c r="H182" s="224"/>
      <c r="I182" s="224"/>
      <c r="J182" s="224"/>
    </row>
    <row r="183" spans="2:10" x14ac:dyDescent="0.2">
      <c r="B183" s="224"/>
      <c r="C183" s="224"/>
      <c r="D183" s="224"/>
      <c r="E183" s="224"/>
      <c r="F183" s="224"/>
      <c r="G183" s="224"/>
      <c r="H183" s="224"/>
      <c r="I183" s="224"/>
      <c r="J183" s="224"/>
    </row>
    <row r="184" spans="2:10" x14ac:dyDescent="0.2">
      <c r="B184" s="224"/>
      <c r="C184" s="224"/>
      <c r="D184" s="224"/>
      <c r="E184" s="224"/>
      <c r="F184" s="224"/>
      <c r="G184" s="224"/>
      <c r="H184" s="224"/>
      <c r="I184" s="224"/>
      <c r="J184" s="224"/>
    </row>
    <row r="185" spans="2:10" x14ac:dyDescent="0.2">
      <c r="B185" s="224"/>
      <c r="C185" s="224"/>
      <c r="D185" s="224"/>
      <c r="E185" s="224"/>
      <c r="F185" s="224"/>
      <c r="G185" s="224"/>
      <c r="H185" s="224"/>
      <c r="I185" s="224"/>
      <c r="J185" s="224"/>
    </row>
    <row r="186" spans="2:10" x14ac:dyDescent="0.2">
      <c r="B186" s="224"/>
      <c r="C186" s="224"/>
      <c r="D186" s="224"/>
      <c r="E186" s="224"/>
      <c r="F186" s="224"/>
      <c r="G186" s="224"/>
      <c r="H186" s="224"/>
      <c r="I186" s="224"/>
      <c r="J186" s="224"/>
    </row>
    <row r="187" spans="2:10" x14ac:dyDescent="0.2">
      <c r="B187" s="224"/>
      <c r="C187" s="224"/>
      <c r="D187" s="224"/>
      <c r="E187" s="224"/>
      <c r="F187" s="224"/>
      <c r="G187" s="224"/>
      <c r="H187" s="224"/>
      <c r="I187" s="224"/>
      <c r="J187" s="224"/>
    </row>
    <row r="188" spans="2:10" x14ac:dyDescent="0.2">
      <c r="B188" s="224"/>
      <c r="C188" s="224"/>
      <c r="D188" s="224"/>
      <c r="E188" s="224"/>
      <c r="F188" s="224"/>
      <c r="G188" s="224"/>
      <c r="H188" s="224"/>
      <c r="I188" s="224"/>
      <c r="J188" s="224"/>
    </row>
    <row r="189" spans="2:10" x14ac:dyDescent="0.2">
      <c r="B189" s="224"/>
      <c r="C189" s="224"/>
      <c r="D189" s="224"/>
      <c r="E189" s="224"/>
      <c r="F189" s="224"/>
      <c r="G189" s="224"/>
      <c r="H189" s="224"/>
      <c r="I189" s="224"/>
      <c r="J189" s="224"/>
    </row>
    <row r="190" spans="2:10" x14ac:dyDescent="0.2">
      <c r="B190" s="224"/>
      <c r="C190" s="224"/>
      <c r="D190" s="224"/>
      <c r="E190" s="224"/>
      <c r="F190" s="224"/>
      <c r="G190" s="224"/>
      <c r="H190" s="224"/>
      <c r="I190" s="224"/>
      <c r="J190" s="224"/>
    </row>
    <row r="191" spans="2:10" x14ac:dyDescent="0.2">
      <c r="B191" s="224"/>
      <c r="C191" s="224"/>
      <c r="D191" s="224"/>
      <c r="E191" s="224"/>
      <c r="F191" s="224"/>
      <c r="G191" s="224"/>
      <c r="H191" s="224"/>
      <c r="I191" s="224"/>
      <c r="J191" s="224"/>
    </row>
    <row r="192" spans="2:10" x14ac:dyDescent="0.2">
      <c r="B192" s="224"/>
      <c r="C192" s="224"/>
      <c r="D192" s="224"/>
      <c r="E192" s="224"/>
      <c r="F192" s="224"/>
      <c r="G192" s="224"/>
      <c r="H192" s="224"/>
      <c r="I192" s="224"/>
      <c r="J192" s="224"/>
    </row>
    <row r="193" spans="2:10" x14ac:dyDescent="0.2">
      <c r="B193" s="224"/>
      <c r="C193" s="224"/>
      <c r="D193" s="224"/>
      <c r="E193" s="224"/>
      <c r="F193" s="224"/>
      <c r="G193" s="224"/>
      <c r="H193" s="224"/>
      <c r="I193" s="224"/>
      <c r="J193" s="224"/>
    </row>
    <row r="194" spans="2:10" x14ac:dyDescent="0.2">
      <c r="B194" s="224"/>
      <c r="C194" s="224"/>
      <c r="D194" s="224"/>
      <c r="E194" s="224"/>
      <c r="F194" s="224"/>
      <c r="G194" s="224"/>
      <c r="H194" s="224"/>
      <c r="I194" s="224"/>
      <c r="J194" s="224"/>
    </row>
    <row r="195" spans="2:10" x14ac:dyDescent="0.2">
      <c r="B195" s="224"/>
      <c r="C195" s="224"/>
      <c r="D195" s="224"/>
      <c r="E195" s="224"/>
      <c r="F195" s="224"/>
      <c r="G195" s="224"/>
      <c r="H195" s="224"/>
      <c r="I195" s="224"/>
      <c r="J195" s="224"/>
    </row>
    <row r="196" spans="2:10" x14ac:dyDescent="0.2">
      <c r="B196" s="224"/>
      <c r="C196" s="224"/>
      <c r="D196" s="224"/>
      <c r="E196" s="224"/>
      <c r="F196" s="224"/>
      <c r="G196" s="224"/>
      <c r="H196" s="224"/>
      <c r="I196" s="224"/>
      <c r="J196" s="224"/>
    </row>
    <row r="197" spans="2:10" x14ac:dyDescent="0.2">
      <c r="B197" s="224"/>
      <c r="C197" s="224"/>
      <c r="D197" s="224"/>
      <c r="E197" s="224"/>
      <c r="F197" s="224"/>
      <c r="G197" s="224"/>
      <c r="H197" s="224"/>
      <c r="I197" s="224"/>
      <c r="J197" s="224"/>
    </row>
    <row r="209" s="224" customFormat="1" x14ac:dyDescent="0.2"/>
  </sheetData>
  <sheetProtection selectLockedCells="1"/>
  <mergeCells count="23">
    <mergeCell ref="A75:C75"/>
    <mergeCell ref="B65:C65"/>
    <mergeCell ref="D65:E65"/>
    <mergeCell ref="F65:G65"/>
    <mergeCell ref="A71:J71"/>
    <mergeCell ref="B73:D73"/>
    <mergeCell ref="E73:G73"/>
    <mergeCell ref="H73:J73"/>
    <mergeCell ref="B45:D45"/>
    <mergeCell ref="E45:G45"/>
    <mergeCell ref="H45:J45"/>
    <mergeCell ref="A47:C47"/>
    <mergeCell ref="B56:C56"/>
    <mergeCell ref="D56:E56"/>
    <mergeCell ref="F56:G56"/>
    <mergeCell ref="B36:D36"/>
    <mergeCell ref="E36:G36"/>
    <mergeCell ref="H36:J36"/>
    <mergeCell ref="A1:J1"/>
    <mergeCell ref="D3:F3"/>
    <mergeCell ref="B4:D4"/>
    <mergeCell ref="E4:G4"/>
    <mergeCell ref="H4:J4"/>
  </mergeCells>
  <printOptions horizontalCentered="1"/>
  <pageMargins left="0" right="0" top="0.39370078740157483" bottom="0.39370078740157483" header="0.51181102362204722" footer="0.51181102362204722"/>
  <pageSetup paperSize="9" scale="80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67"/>
  <sheetViews>
    <sheetView workbookViewId="0">
      <selection sqref="A1:J1"/>
    </sheetView>
  </sheetViews>
  <sheetFormatPr baseColWidth="10" defaultRowHeight="12.75" x14ac:dyDescent="0.2"/>
  <cols>
    <col min="1" max="1" width="24.5703125" style="252" customWidth="1"/>
    <col min="2" max="16384" width="11.42578125" style="252"/>
  </cols>
  <sheetData>
    <row r="1" spans="1:10" s="224" customFormat="1" ht="13.5" customHeight="1" x14ac:dyDescent="0.2">
      <c r="A1" s="279" t="s">
        <v>86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ht="13.5" thickBot="1" x14ac:dyDescent="0.25"/>
    <row r="3" spans="1:10" s="224" customFormat="1" ht="18.75" x14ac:dyDescent="0.3">
      <c r="A3" s="245"/>
      <c r="B3" s="262" t="s">
        <v>0</v>
      </c>
      <c r="C3" s="263"/>
      <c r="D3" s="263"/>
      <c r="E3" s="264" t="s">
        <v>1</v>
      </c>
      <c r="F3" s="265"/>
      <c r="G3" s="266"/>
      <c r="H3" s="267" t="s">
        <v>2</v>
      </c>
      <c r="I3" s="267"/>
      <c r="J3" s="268"/>
    </row>
    <row r="4" spans="1:10" s="224" customFormat="1" ht="19.5" thickBot="1" x14ac:dyDescent="0.35">
      <c r="A4" s="246"/>
      <c r="B4" s="95" t="s">
        <v>3</v>
      </c>
      <c r="C4" s="96" t="s">
        <v>4</v>
      </c>
      <c r="D4" s="97" t="s">
        <v>5</v>
      </c>
      <c r="E4" s="98" t="s">
        <v>3</v>
      </c>
      <c r="F4" s="99" t="s">
        <v>4</v>
      </c>
      <c r="G4" s="100" t="s">
        <v>5</v>
      </c>
      <c r="H4" s="101" t="s">
        <v>3</v>
      </c>
      <c r="I4" s="102" t="s">
        <v>4</v>
      </c>
      <c r="J4" s="103" t="s">
        <v>5</v>
      </c>
    </row>
    <row r="5" spans="1:10" s="224" customFormat="1" ht="13.5" thickBot="1" x14ac:dyDescent="0.25">
      <c r="A5" s="291" t="s">
        <v>9</v>
      </c>
      <c r="B5" s="292"/>
      <c r="C5" s="39"/>
      <c r="D5" s="39"/>
      <c r="E5" s="40"/>
      <c r="F5" s="40"/>
      <c r="G5" s="40"/>
      <c r="H5" s="41"/>
      <c r="I5" s="41"/>
      <c r="J5" s="42"/>
    </row>
    <row r="6" spans="1:10" s="224" customFormat="1" x14ac:dyDescent="0.2">
      <c r="A6" s="261" t="s">
        <v>115</v>
      </c>
      <c r="B6" s="2">
        <v>6</v>
      </c>
      <c r="C6" s="54">
        <f t="shared" ref="C6" si="0">IF(B6="","",(B6/$B$33))</f>
        <v>1.0619469026548672E-2</v>
      </c>
      <c r="D6" s="5">
        <v>17.100000000000001</v>
      </c>
      <c r="E6" s="6">
        <v>5</v>
      </c>
      <c r="F6" s="55">
        <f t="shared" ref="F6:F25" si="1">IF(E6="","",(E6/$E$33))</f>
        <v>1.2690355329949238E-2</v>
      </c>
      <c r="G6" s="9">
        <v>16.7</v>
      </c>
      <c r="H6" s="56">
        <f t="shared" ref="H6:H32" si="2">IF(B6+E6=0,0,B6+E6)</f>
        <v>11</v>
      </c>
      <c r="I6" s="57">
        <f t="shared" ref="I6:I31" si="3">IF(H6=0,"",(H6/$H$33))</f>
        <v>1.1470281543274244E-2</v>
      </c>
      <c r="J6" s="58">
        <f t="shared" ref="J6:J32" si="4">IF((D6*B6)+(G6*E6)="",0,IF(H6=0,0,((D6*B6)+(G6*E6))/H6))</f>
        <v>16.918181818181822</v>
      </c>
    </row>
    <row r="7" spans="1:10" s="224" customFormat="1" x14ac:dyDescent="0.2">
      <c r="A7" s="261" t="s">
        <v>120</v>
      </c>
      <c r="B7" s="2">
        <v>29</v>
      </c>
      <c r="C7" s="54">
        <f>IF(B7="","",(B7/$B$33))</f>
        <v>5.1327433628318583E-2</v>
      </c>
      <c r="D7" s="5">
        <v>16.079999999999998</v>
      </c>
      <c r="E7" s="6">
        <v>11</v>
      </c>
      <c r="F7" s="55">
        <f t="shared" si="1"/>
        <v>2.7918781725888325E-2</v>
      </c>
      <c r="G7" s="9">
        <v>13</v>
      </c>
      <c r="H7" s="56">
        <f t="shared" si="2"/>
        <v>40</v>
      </c>
      <c r="I7" s="57">
        <f t="shared" si="3"/>
        <v>4.171011470281543E-2</v>
      </c>
      <c r="J7" s="58">
        <f t="shared" si="4"/>
        <v>15.232999999999999</v>
      </c>
    </row>
    <row r="8" spans="1:10" s="224" customFormat="1" x14ac:dyDescent="0.2">
      <c r="A8" s="261" t="s">
        <v>118</v>
      </c>
      <c r="B8" s="2">
        <v>39</v>
      </c>
      <c r="C8" s="54">
        <f>IF(B8="","",(B8/$B$33))</f>
        <v>6.9026548672566371E-2</v>
      </c>
      <c r="D8" s="5">
        <v>15.1</v>
      </c>
      <c r="E8" s="6">
        <v>31</v>
      </c>
      <c r="F8" s="55">
        <f t="shared" si="1"/>
        <v>7.8680203045685279E-2</v>
      </c>
      <c r="G8" s="9">
        <v>16.059999999999999</v>
      </c>
      <c r="H8" s="56">
        <f t="shared" si="2"/>
        <v>70</v>
      </c>
      <c r="I8" s="57">
        <f t="shared" si="3"/>
        <v>7.2992700729927001E-2</v>
      </c>
      <c r="J8" s="58">
        <f t="shared" si="4"/>
        <v>15.525142857142857</v>
      </c>
    </row>
    <row r="9" spans="1:10" s="224" customFormat="1" x14ac:dyDescent="0.2">
      <c r="A9" s="261" t="s">
        <v>129</v>
      </c>
      <c r="B9" s="2">
        <v>6</v>
      </c>
      <c r="C9" s="54">
        <f>IF(B9="","",(B9/$B$33))</f>
        <v>1.0619469026548672E-2</v>
      </c>
      <c r="D9" s="5">
        <v>14.92</v>
      </c>
      <c r="E9" s="6">
        <v>4</v>
      </c>
      <c r="F9" s="55">
        <f t="shared" si="1"/>
        <v>1.015228426395939E-2</v>
      </c>
      <c r="G9" s="9">
        <v>17</v>
      </c>
      <c r="H9" s="56">
        <f t="shared" si="2"/>
        <v>10</v>
      </c>
      <c r="I9" s="57">
        <f t="shared" si="3"/>
        <v>1.0427528675703858E-2</v>
      </c>
      <c r="J9" s="58">
        <f t="shared" si="4"/>
        <v>15.751999999999999</v>
      </c>
    </row>
    <row r="10" spans="1:10" s="224" customFormat="1" x14ac:dyDescent="0.2">
      <c r="A10" s="261" t="s">
        <v>131</v>
      </c>
      <c r="B10" s="2">
        <v>24</v>
      </c>
      <c r="C10" s="54">
        <f>IF(B10="","",(B10/$B$33))</f>
        <v>4.247787610619469E-2</v>
      </c>
      <c r="D10" s="5">
        <v>16.059999999999999</v>
      </c>
      <c r="E10" s="6">
        <v>24</v>
      </c>
      <c r="F10" s="55">
        <f t="shared" si="1"/>
        <v>6.0913705583756347E-2</v>
      </c>
      <c r="G10" s="9">
        <v>15.53</v>
      </c>
      <c r="H10" s="56">
        <f t="shared" si="2"/>
        <v>48</v>
      </c>
      <c r="I10" s="57">
        <f t="shared" si="3"/>
        <v>5.0052137643378521E-2</v>
      </c>
      <c r="J10" s="58">
        <f t="shared" si="4"/>
        <v>15.794999999999996</v>
      </c>
    </row>
    <row r="11" spans="1:10" s="224" customFormat="1" x14ac:dyDescent="0.2">
      <c r="A11" s="261" t="s">
        <v>123</v>
      </c>
      <c r="B11" s="2">
        <v>32</v>
      </c>
      <c r="C11" s="54">
        <f>IF(B11="","",(B11/$B$33))</f>
        <v>5.663716814159292E-2</v>
      </c>
      <c r="D11" s="5">
        <v>12.39</v>
      </c>
      <c r="E11" s="6">
        <v>15</v>
      </c>
      <c r="F11" s="55">
        <f t="shared" si="1"/>
        <v>3.8071065989847719E-2</v>
      </c>
      <c r="G11" s="9">
        <v>14.61</v>
      </c>
      <c r="H11" s="56">
        <f t="shared" si="2"/>
        <v>47</v>
      </c>
      <c r="I11" s="57">
        <f t="shared" si="3"/>
        <v>4.9009384775808136E-2</v>
      </c>
      <c r="J11" s="58">
        <f t="shared" si="4"/>
        <v>13.098510638297872</v>
      </c>
    </row>
    <row r="12" spans="1:10" s="224" customFormat="1" x14ac:dyDescent="0.2">
      <c r="A12" s="261" t="s">
        <v>133</v>
      </c>
      <c r="B12" s="2"/>
      <c r="C12" s="54"/>
      <c r="D12" s="5"/>
      <c r="E12" s="6">
        <v>1</v>
      </c>
      <c r="F12" s="55">
        <f t="shared" si="1"/>
        <v>2.5380710659898475E-3</v>
      </c>
      <c r="G12" s="9">
        <v>15.8</v>
      </c>
      <c r="H12" s="56">
        <f t="shared" si="2"/>
        <v>1</v>
      </c>
      <c r="I12" s="57">
        <f t="shared" si="3"/>
        <v>1.0427528675703858E-3</v>
      </c>
      <c r="J12" s="58">
        <f t="shared" si="4"/>
        <v>15.8</v>
      </c>
    </row>
    <row r="13" spans="1:10" s="224" customFormat="1" x14ac:dyDescent="0.2">
      <c r="A13" s="261" t="s">
        <v>121</v>
      </c>
      <c r="B13" s="2">
        <v>48</v>
      </c>
      <c r="C13" s="54">
        <f>IF(B13="","",(B13/$B$33))</f>
        <v>8.4955752212389379E-2</v>
      </c>
      <c r="D13" s="5">
        <v>14.08</v>
      </c>
      <c r="E13" s="6">
        <v>64</v>
      </c>
      <c r="F13" s="55">
        <f t="shared" si="1"/>
        <v>0.16243654822335024</v>
      </c>
      <c r="G13" s="9">
        <v>14.23</v>
      </c>
      <c r="H13" s="56">
        <f t="shared" si="2"/>
        <v>112</v>
      </c>
      <c r="I13" s="57">
        <f t="shared" si="3"/>
        <v>0.11678832116788321</v>
      </c>
      <c r="J13" s="58">
        <f t="shared" si="4"/>
        <v>14.165714285714285</v>
      </c>
    </row>
    <row r="14" spans="1:10" s="224" customFormat="1" x14ac:dyDescent="0.2">
      <c r="A14" s="261" t="s">
        <v>134</v>
      </c>
      <c r="B14" s="2">
        <v>9</v>
      </c>
      <c r="C14" s="54"/>
      <c r="D14" s="5">
        <v>14.82</v>
      </c>
      <c r="E14" s="6"/>
      <c r="F14" s="55" t="str">
        <f t="shared" si="1"/>
        <v/>
      </c>
      <c r="G14" s="9"/>
      <c r="H14" s="56">
        <f t="shared" si="2"/>
        <v>9</v>
      </c>
      <c r="I14" s="57">
        <f t="shared" si="3"/>
        <v>9.384775808133473E-3</v>
      </c>
      <c r="J14" s="58">
        <f t="shared" si="4"/>
        <v>14.82</v>
      </c>
    </row>
    <row r="15" spans="1:10" s="224" customFormat="1" x14ac:dyDescent="0.2">
      <c r="A15" s="261" t="s">
        <v>128</v>
      </c>
      <c r="B15" s="2">
        <v>63</v>
      </c>
      <c r="C15" s="54">
        <f t="shared" ref="C15:C25" si="5">IF(B15="","",(B15/$B$33))</f>
        <v>0.11150442477876106</v>
      </c>
      <c r="D15" s="5">
        <v>14.67</v>
      </c>
      <c r="E15" s="6">
        <v>26</v>
      </c>
      <c r="F15" s="55">
        <f t="shared" si="1"/>
        <v>6.5989847715736044E-2</v>
      </c>
      <c r="G15" s="9">
        <v>15.92</v>
      </c>
      <c r="H15" s="56">
        <f t="shared" si="2"/>
        <v>89</v>
      </c>
      <c r="I15" s="57">
        <f t="shared" si="3"/>
        <v>9.2805005213764336E-2</v>
      </c>
      <c r="J15" s="58">
        <f t="shared" si="4"/>
        <v>15.035168539325843</v>
      </c>
    </row>
    <row r="16" spans="1:10" s="224" customFormat="1" x14ac:dyDescent="0.2">
      <c r="A16" s="261" t="s">
        <v>132</v>
      </c>
      <c r="B16" s="2">
        <v>9</v>
      </c>
      <c r="C16" s="54">
        <f t="shared" si="5"/>
        <v>1.5929203539823009E-2</v>
      </c>
      <c r="D16" s="5">
        <v>16.05</v>
      </c>
      <c r="E16" s="6"/>
      <c r="F16" s="55" t="str">
        <f t="shared" si="1"/>
        <v/>
      </c>
      <c r="G16" s="9"/>
      <c r="H16" s="56">
        <f t="shared" si="2"/>
        <v>9</v>
      </c>
      <c r="I16" s="57">
        <f t="shared" si="3"/>
        <v>9.384775808133473E-3</v>
      </c>
      <c r="J16" s="58">
        <f t="shared" si="4"/>
        <v>16.05</v>
      </c>
    </row>
    <row r="17" spans="1:10" s="224" customFormat="1" x14ac:dyDescent="0.2">
      <c r="A17" s="261" t="s">
        <v>119</v>
      </c>
      <c r="B17" s="2">
        <v>129</v>
      </c>
      <c r="C17" s="54">
        <f t="shared" si="5"/>
        <v>0.22831858407079647</v>
      </c>
      <c r="D17" s="5">
        <v>14.24</v>
      </c>
      <c r="E17" s="6">
        <v>77</v>
      </c>
      <c r="F17" s="55">
        <f t="shared" si="1"/>
        <v>0.19543147208121828</v>
      </c>
      <c r="G17" s="9">
        <v>15.37</v>
      </c>
      <c r="H17" s="56">
        <f t="shared" si="2"/>
        <v>206</v>
      </c>
      <c r="I17" s="57">
        <f t="shared" si="3"/>
        <v>0.21480709071949947</v>
      </c>
      <c r="J17" s="58">
        <f t="shared" si="4"/>
        <v>14.662378640776698</v>
      </c>
    </row>
    <row r="18" spans="1:10" s="224" customFormat="1" x14ac:dyDescent="0.2">
      <c r="A18" s="261" t="s">
        <v>117</v>
      </c>
      <c r="B18" s="2">
        <v>3</v>
      </c>
      <c r="C18" s="54">
        <f t="shared" si="5"/>
        <v>5.3097345132743362E-3</v>
      </c>
      <c r="D18" s="5">
        <v>14.33</v>
      </c>
      <c r="E18" s="6">
        <v>9</v>
      </c>
      <c r="F18" s="55">
        <f t="shared" si="1"/>
        <v>2.2842639593908629E-2</v>
      </c>
      <c r="G18" s="9">
        <v>18.25</v>
      </c>
      <c r="H18" s="56">
        <f t="shared" si="2"/>
        <v>12</v>
      </c>
      <c r="I18" s="57">
        <f t="shared" si="3"/>
        <v>1.251303441084463E-2</v>
      </c>
      <c r="J18" s="58">
        <f t="shared" si="4"/>
        <v>17.27</v>
      </c>
    </row>
    <row r="19" spans="1:10" s="224" customFormat="1" x14ac:dyDescent="0.2">
      <c r="A19" s="261" t="s">
        <v>125</v>
      </c>
      <c r="B19" s="2">
        <v>2</v>
      </c>
      <c r="C19" s="54">
        <f t="shared" si="5"/>
        <v>3.5398230088495575E-3</v>
      </c>
      <c r="D19" s="5">
        <v>16.2</v>
      </c>
      <c r="E19" s="6">
        <v>8</v>
      </c>
      <c r="F19" s="55">
        <f t="shared" si="1"/>
        <v>2.030456852791878E-2</v>
      </c>
      <c r="G19" s="9">
        <v>14.9</v>
      </c>
      <c r="H19" s="56">
        <f t="shared" si="2"/>
        <v>10</v>
      </c>
      <c r="I19" s="57">
        <f t="shared" si="3"/>
        <v>1.0427528675703858E-2</v>
      </c>
      <c r="J19" s="58">
        <f t="shared" si="4"/>
        <v>15.16</v>
      </c>
    </row>
    <row r="20" spans="1:10" s="224" customFormat="1" x14ac:dyDescent="0.2">
      <c r="A20" s="261" t="s">
        <v>124</v>
      </c>
      <c r="B20" s="2">
        <v>3</v>
      </c>
      <c r="C20" s="54">
        <f t="shared" si="5"/>
        <v>5.3097345132743362E-3</v>
      </c>
      <c r="D20" s="5">
        <v>17.579999999999998</v>
      </c>
      <c r="E20" s="6">
        <v>3</v>
      </c>
      <c r="F20" s="55">
        <f t="shared" si="1"/>
        <v>7.6142131979695434E-3</v>
      </c>
      <c r="G20" s="9">
        <v>15.5</v>
      </c>
      <c r="H20" s="56">
        <f t="shared" si="2"/>
        <v>6</v>
      </c>
      <c r="I20" s="57">
        <f t="shared" si="3"/>
        <v>6.2565172054223151E-3</v>
      </c>
      <c r="J20" s="58">
        <f t="shared" si="4"/>
        <v>16.54</v>
      </c>
    </row>
    <row r="21" spans="1:10" s="224" customFormat="1" x14ac:dyDescent="0.2">
      <c r="A21" s="261" t="s">
        <v>130</v>
      </c>
      <c r="B21" s="2">
        <v>10</v>
      </c>
      <c r="C21" s="54">
        <f t="shared" si="5"/>
        <v>1.7699115044247787E-2</v>
      </c>
      <c r="D21" s="5">
        <v>17.350000000000001</v>
      </c>
      <c r="E21" s="6">
        <v>18</v>
      </c>
      <c r="F21" s="55">
        <f t="shared" si="1"/>
        <v>4.5685279187817257E-2</v>
      </c>
      <c r="G21" s="9">
        <v>14.5</v>
      </c>
      <c r="H21" s="56">
        <f t="shared" si="2"/>
        <v>28</v>
      </c>
      <c r="I21" s="57">
        <f t="shared" si="3"/>
        <v>2.9197080291970802E-2</v>
      </c>
      <c r="J21" s="58">
        <f t="shared" si="4"/>
        <v>15.517857142857142</v>
      </c>
    </row>
    <row r="22" spans="1:10" s="224" customFormat="1" x14ac:dyDescent="0.2">
      <c r="A22" s="261" t="s">
        <v>122</v>
      </c>
      <c r="B22" s="2">
        <v>52</v>
      </c>
      <c r="C22" s="54">
        <f t="shared" si="5"/>
        <v>9.2035398230088494E-2</v>
      </c>
      <c r="D22" s="5">
        <v>15.5</v>
      </c>
      <c r="E22" s="6">
        <v>31</v>
      </c>
      <c r="F22" s="55">
        <f t="shared" si="1"/>
        <v>7.8680203045685279E-2</v>
      </c>
      <c r="G22" s="9">
        <v>16.739999999999998</v>
      </c>
      <c r="H22" s="56">
        <f t="shared" si="2"/>
        <v>83</v>
      </c>
      <c r="I22" s="57">
        <f t="shared" si="3"/>
        <v>8.6548488008342028E-2</v>
      </c>
      <c r="J22" s="58">
        <f t="shared" ref="J22:J25" si="6">IF((D22*B22)+(G22*E22)="",0,IF(H22=0,0,((D22*B22)+(G22*E22))/H22))</f>
        <v>15.963132530120482</v>
      </c>
    </row>
    <row r="23" spans="1:10" s="224" customFormat="1" x14ac:dyDescent="0.2">
      <c r="A23" s="261" t="s">
        <v>116</v>
      </c>
      <c r="B23" s="2">
        <v>30</v>
      </c>
      <c r="C23" s="54">
        <f t="shared" si="5"/>
        <v>5.3097345132743362E-2</v>
      </c>
      <c r="D23" s="5">
        <v>15.92</v>
      </c>
      <c r="E23" s="6"/>
      <c r="F23" s="55" t="str">
        <f t="shared" si="1"/>
        <v/>
      </c>
      <c r="G23" s="9"/>
      <c r="H23" s="56">
        <f t="shared" si="2"/>
        <v>30</v>
      </c>
      <c r="I23" s="57">
        <f t="shared" si="3"/>
        <v>3.1282586027111578E-2</v>
      </c>
      <c r="J23" s="58">
        <f t="shared" si="6"/>
        <v>15.92</v>
      </c>
    </row>
    <row r="24" spans="1:10" s="224" customFormat="1" x14ac:dyDescent="0.2">
      <c r="A24" s="261" t="s">
        <v>126</v>
      </c>
      <c r="B24" s="2">
        <v>9</v>
      </c>
      <c r="C24" s="54">
        <f t="shared" si="5"/>
        <v>1.5929203539823009E-2</v>
      </c>
      <c r="D24" s="5">
        <v>12.2</v>
      </c>
      <c r="E24" s="6">
        <v>33</v>
      </c>
      <c r="F24" s="55">
        <f t="shared" si="1"/>
        <v>8.3756345177664976E-2</v>
      </c>
      <c r="G24" s="9">
        <v>15.4</v>
      </c>
      <c r="H24" s="56">
        <f t="shared" si="2"/>
        <v>42</v>
      </c>
      <c r="I24" s="57">
        <f t="shared" si="3"/>
        <v>4.3795620437956206E-2</v>
      </c>
      <c r="J24" s="58">
        <f t="shared" si="6"/>
        <v>14.714285714285714</v>
      </c>
    </row>
    <row r="25" spans="1:10" s="224" customFormat="1" x14ac:dyDescent="0.2">
      <c r="A25" s="261" t="s">
        <v>127</v>
      </c>
      <c r="B25" s="2">
        <v>62</v>
      </c>
      <c r="C25" s="54">
        <f t="shared" si="5"/>
        <v>0.10973451327433628</v>
      </c>
      <c r="D25" s="5">
        <v>14.43</v>
      </c>
      <c r="E25" s="6">
        <v>34</v>
      </c>
      <c r="F25" s="55">
        <f t="shared" si="1"/>
        <v>8.6294416243654817E-2</v>
      </c>
      <c r="G25" s="9">
        <v>14.51</v>
      </c>
      <c r="H25" s="56">
        <f t="shared" si="2"/>
        <v>96</v>
      </c>
      <c r="I25" s="57">
        <f t="shared" si="3"/>
        <v>0.10010427528675704</v>
      </c>
      <c r="J25" s="58">
        <f t="shared" si="6"/>
        <v>14.458333333333334</v>
      </c>
    </row>
    <row r="26" spans="1:10" s="224" customFormat="1" x14ac:dyDescent="0.2">
      <c r="A26" s="12"/>
      <c r="B26" s="2"/>
      <c r="C26" s="54" t="str">
        <f t="shared" ref="C26:C32" si="7">IF(B26="","",(B26/$B$33))</f>
        <v/>
      </c>
      <c r="D26" s="5"/>
      <c r="E26" s="6"/>
      <c r="F26" s="55" t="str">
        <f t="shared" ref="F26:F32" si="8">IF(E26="","",(E26/$E$33))</f>
        <v/>
      </c>
      <c r="G26" s="9"/>
      <c r="H26" s="56">
        <f t="shared" si="2"/>
        <v>0</v>
      </c>
      <c r="I26" s="57" t="str">
        <f t="shared" si="3"/>
        <v/>
      </c>
      <c r="J26" s="58">
        <f t="shared" si="4"/>
        <v>0</v>
      </c>
    </row>
    <row r="27" spans="1:10" s="224" customFormat="1" x14ac:dyDescent="0.2">
      <c r="A27" s="12"/>
      <c r="B27" s="2"/>
      <c r="C27" s="54" t="str">
        <f t="shared" si="7"/>
        <v/>
      </c>
      <c r="D27" s="5"/>
      <c r="E27" s="6"/>
      <c r="F27" s="55" t="str">
        <f t="shared" si="8"/>
        <v/>
      </c>
      <c r="G27" s="9"/>
      <c r="H27" s="56">
        <f t="shared" si="2"/>
        <v>0</v>
      </c>
      <c r="I27" s="57" t="str">
        <f t="shared" si="3"/>
        <v/>
      </c>
      <c r="J27" s="58">
        <f t="shared" si="4"/>
        <v>0</v>
      </c>
    </row>
    <row r="28" spans="1:10" s="224" customFormat="1" x14ac:dyDescent="0.2">
      <c r="A28" s="12"/>
      <c r="B28" s="2"/>
      <c r="C28" s="54" t="str">
        <f t="shared" si="7"/>
        <v/>
      </c>
      <c r="D28" s="5"/>
      <c r="E28" s="6"/>
      <c r="F28" s="55" t="str">
        <f t="shared" si="8"/>
        <v/>
      </c>
      <c r="G28" s="9"/>
      <c r="H28" s="56">
        <f t="shared" si="2"/>
        <v>0</v>
      </c>
      <c r="I28" s="57" t="str">
        <f t="shared" si="3"/>
        <v/>
      </c>
      <c r="J28" s="58">
        <f t="shared" si="4"/>
        <v>0</v>
      </c>
    </row>
    <row r="29" spans="1:10" s="224" customFormat="1" x14ac:dyDescent="0.2">
      <c r="A29" s="12"/>
      <c r="B29" s="2"/>
      <c r="C29" s="54" t="str">
        <f t="shared" si="7"/>
        <v/>
      </c>
      <c r="D29" s="5"/>
      <c r="E29" s="6"/>
      <c r="F29" s="55" t="str">
        <f t="shared" si="8"/>
        <v/>
      </c>
      <c r="G29" s="9"/>
      <c r="H29" s="56">
        <f t="shared" si="2"/>
        <v>0</v>
      </c>
      <c r="I29" s="57" t="str">
        <f t="shared" si="3"/>
        <v/>
      </c>
      <c r="J29" s="58">
        <f t="shared" si="4"/>
        <v>0</v>
      </c>
    </row>
    <row r="30" spans="1:10" s="224" customFormat="1" x14ac:dyDescent="0.2">
      <c r="A30" s="12"/>
      <c r="B30" s="2"/>
      <c r="C30" s="54" t="str">
        <f t="shared" si="7"/>
        <v/>
      </c>
      <c r="D30" s="5"/>
      <c r="E30" s="6"/>
      <c r="F30" s="55" t="str">
        <f t="shared" si="8"/>
        <v/>
      </c>
      <c r="G30" s="9"/>
      <c r="H30" s="56">
        <f t="shared" si="2"/>
        <v>0</v>
      </c>
      <c r="I30" s="57" t="str">
        <f t="shared" si="3"/>
        <v/>
      </c>
      <c r="J30" s="58">
        <f t="shared" si="4"/>
        <v>0</v>
      </c>
    </row>
    <row r="31" spans="1:10" s="224" customFormat="1" x14ac:dyDescent="0.2">
      <c r="A31" s="12"/>
      <c r="B31" s="2"/>
      <c r="C31" s="54" t="str">
        <f t="shared" si="7"/>
        <v/>
      </c>
      <c r="D31" s="5"/>
      <c r="E31" s="6"/>
      <c r="F31" s="55" t="str">
        <f t="shared" si="8"/>
        <v/>
      </c>
      <c r="G31" s="9"/>
      <c r="H31" s="56">
        <f t="shared" si="2"/>
        <v>0</v>
      </c>
      <c r="I31" s="57" t="str">
        <f t="shared" si="3"/>
        <v/>
      </c>
      <c r="J31" s="58">
        <f t="shared" si="4"/>
        <v>0</v>
      </c>
    </row>
    <row r="32" spans="1:10" s="224" customFormat="1" ht="13.5" thickBot="1" x14ac:dyDescent="0.25">
      <c r="A32" s="12"/>
      <c r="B32" s="2"/>
      <c r="C32" s="54" t="str">
        <f t="shared" si="7"/>
        <v/>
      </c>
      <c r="D32" s="5"/>
      <c r="E32" s="6"/>
      <c r="F32" s="55" t="str">
        <f t="shared" si="8"/>
        <v/>
      </c>
      <c r="G32" s="9"/>
      <c r="H32" s="56">
        <f t="shared" si="2"/>
        <v>0</v>
      </c>
      <c r="I32" s="57" t="str">
        <f t="shared" ref="I32" si="9">IF(H32=0,"",(H32/$H$33))</f>
        <v/>
      </c>
      <c r="J32" s="58">
        <f t="shared" si="4"/>
        <v>0</v>
      </c>
    </row>
    <row r="33" spans="1:10" s="224" customFormat="1" ht="13.5" thickBot="1" x14ac:dyDescent="0.25">
      <c r="A33" s="105" t="s">
        <v>8</v>
      </c>
      <c r="B33" s="106">
        <f>SUM(B6:B32)</f>
        <v>565</v>
      </c>
      <c r="C33" s="107">
        <f>SUM(C6:C32)</f>
        <v>0.98407079646017681</v>
      </c>
      <c r="D33" s="108">
        <f>((B6*D6)+(B7*D7)+(B8*D8)+(B9*D9)+(B10*D10)+(B11*D11)+(B12*D12)+(B13*D13)+(B14*D14)+(B15*D15)+(B16*D16)+(B17*D17)+(B18*D18)+(B19*D19)+(B20*D20)+(B21*D21)+(B26*D26)+(B27*D27)+(B28*D28)+(B29*D29)+(B30*D30)+(B31*D31)+(B32*D32))/B33</f>
        <v>10.700407079646016</v>
      </c>
      <c r="E33" s="196">
        <f>SUM(E6:E32)</f>
        <v>394</v>
      </c>
      <c r="F33" s="197">
        <f>SUM(F6:F32)</f>
        <v>0.99999999999999989</v>
      </c>
      <c r="G33" s="198">
        <f>((E6*G6)+(E7*G7)+(E8*G8)+(E9*G9)+(E10*G10)+(E11*G11)+(E12*G12)+(E13*G13)+(E14*G14)+(E15*G15)+(E16*G16)+(E17*G17)+(E18*G18)+(E19*G19)+(E20*G20)+(E21*G21)+(E26*G26)+(E27*G27)+(E28*G28)+(E29*G29)+(E30*G30)+(E31*G31)+(E32*G32))/E33</f>
        <v>11.419060913705582</v>
      </c>
      <c r="H33" s="199">
        <f>SUM(H6:H32)</f>
        <v>959</v>
      </c>
      <c r="I33" s="200">
        <f>SUM(I6:I32)</f>
        <v>0.99999999999999989</v>
      </c>
      <c r="J33" s="201">
        <f>((H6*J6)+(H7*J7)+(H8*J8)+(H9*J9)+(H10*J10)+(H11*J11)+(H12*J12)+(H13*J13)+(H14*J14)+(H15*J15)+(H16*J16)+(H17*J17)+(H18*J18)+(H19*J19)+(H20*J20)+(H21*J21)+(H26*J26)+(H27*J27)+(H28*J28)+(H29*J29)+(H30*J30)+(H31*J31)+(H32*J32))/H33</f>
        <v>10.995662148070908</v>
      </c>
    </row>
    <row r="35" spans="1:10" ht="13.5" thickBot="1" x14ac:dyDescent="0.25"/>
    <row r="36" spans="1:10" s="224" customFormat="1" ht="18.75" x14ac:dyDescent="0.3">
      <c r="A36" s="245"/>
      <c r="B36" s="280" t="s">
        <v>0</v>
      </c>
      <c r="C36" s="281"/>
      <c r="D36" s="281"/>
      <c r="E36" s="282" t="s">
        <v>1</v>
      </c>
      <c r="F36" s="283"/>
      <c r="G36" s="284"/>
      <c r="H36" s="285" t="s">
        <v>2</v>
      </c>
      <c r="I36" s="285"/>
      <c r="J36" s="286"/>
    </row>
    <row r="37" spans="1:10" s="224" customFormat="1" ht="19.5" thickBot="1" x14ac:dyDescent="0.35">
      <c r="A37" s="246"/>
      <c r="B37" s="109" t="s">
        <v>3</v>
      </c>
      <c r="C37" s="110" t="s">
        <v>4</v>
      </c>
      <c r="D37" s="111" t="s">
        <v>5</v>
      </c>
      <c r="E37" s="112" t="s">
        <v>3</v>
      </c>
      <c r="F37" s="113" t="s">
        <v>4</v>
      </c>
      <c r="G37" s="114" t="s">
        <v>5</v>
      </c>
      <c r="H37" s="115" t="s">
        <v>3</v>
      </c>
      <c r="I37" s="116" t="s">
        <v>4</v>
      </c>
      <c r="J37" s="117" t="s">
        <v>5</v>
      </c>
    </row>
    <row r="38" spans="1:10" s="224" customFormat="1" ht="13.5" thickBot="1" x14ac:dyDescent="0.25">
      <c r="A38" s="273" t="s">
        <v>11</v>
      </c>
      <c r="B38" s="274"/>
      <c r="C38" s="274"/>
      <c r="D38" s="140"/>
      <c r="E38" s="202"/>
      <c r="F38" s="203"/>
      <c r="G38" s="203"/>
      <c r="H38" s="204"/>
      <c r="I38" s="204"/>
      <c r="J38" s="205"/>
    </row>
    <row r="39" spans="1:10" s="224" customFormat="1" x14ac:dyDescent="0.2">
      <c r="A39" s="104" t="s">
        <v>97</v>
      </c>
      <c r="B39" s="18">
        <v>125</v>
      </c>
      <c r="C39" s="123">
        <f>IF(B39="","",(B39/$B$44))</f>
        <v>0.10955302366345311</v>
      </c>
      <c r="D39" s="19">
        <v>12.46</v>
      </c>
      <c r="E39" s="6">
        <v>119</v>
      </c>
      <c r="F39" s="126">
        <f>IF(E39="","",(E39/$E$44))</f>
        <v>0.36503067484662577</v>
      </c>
      <c r="G39" s="9">
        <v>14.7</v>
      </c>
      <c r="H39" s="127">
        <f>IF(B39+E39=0,0,B39+E39)</f>
        <v>244</v>
      </c>
      <c r="I39" s="128">
        <f>IF(H39=0,"",(H39/$H$44))</f>
        <v>0.16632583503749149</v>
      </c>
      <c r="J39" s="129">
        <f>IF((D39*B39)+(G39*E39)="",0,IF(H39=0,0,((D39*B39)+(G39*E39))/H39))</f>
        <v>13.552459016393444</v>
      </c>
    </row>
    <row r="40" spans="1:10" s="224" customFormat="1" x14ac:dyDescent="0.2">
      <c r="A40" s="104" t="s">
        <v>98</v>
      </c>
      <c r="B40" s="20">
        <v>134</v>
      </c>
      <c r="C40" s="141">
        <f>IF(B40="","",(B40/$B$44))</f>
        <v>0.11744084136722173</v>
      </c>
      <c r="D40" s="22">
        <v>13.21</v>
      </c>
      <c r="E40" s="6">
        <v>54</v>
      </c>
      <c r="F40" s="126">
        <f>IF(E40="","",(E40/$E$44))</f>
        <v>0.16564417177914109</v>
      </c>
      <c r="G40" s="9">
        <v>12.2</v>
      </c>
      <c r="H40" s="127">
        <f>IF(B40+E40=0,0,B40+E40)</f>
        <v>188</v>
      </c>
      <c r="I40" s="128">
        <f>IF(H40=0,"",(H40/$H$44))</f>
        <v>0.1281526925698705</v>
      </c>
      <c r="J40" s="129">
        <f>IF((D40*B40)+(G40*E40)="",0,IF(H40=0,0,((D40*B40)+(G40*E40))/H40))</f>
        <v>12.919893617021277</v>
      </c>
    </row>
    <row r="41" spans="1:10" s="224" customFormat="1" x14ac:dyDescent="0.2">
      <c r="A41" s="104" t="s">
        <v>99</v>
      </c>
      <c r="B41" s="20">
        <v>258</v>
      </c>
      <c r="C41" s="141">
        <f>IF(B41="","",(B41/$B$44))</f>
        <v>0.22611744084136723</v>
      </c>
      <c r="D41" s="22">
        <v>9.32</v>
      </c>
      <c r="E41" s="6">
        <v>65</v>
      </c>
      <c r="F41" s="126">
        <f>IF(E41="","",(E41/$E$44))</f>
        <v>0.19938650306748465</v>
      </c>
      <c r="G41" s="9">
        <v>7.18</v>
      </c>
      <c r="H41" s="127">
        <f>IF(B41+E41=0,0,B41+E41)</f>
        <v>323</v>
      </c>
      <c r="I41" s="128">
        <f>IF(H41=0,"",(H41/$H$44))</f>
        <v>0.22017723244717111</v>
      </c>
      <c r="J41" s="129">
        <f>IF((D41*B41)+(G41*E41)="",0,IF(H41=0,0,((D41*B41)+(G41*E41))/H41))</f>
        <v>8.8893498452012381</v>
      </c>
    </row>
    <row r="42" spans="1:10" s="224" customFormat="1" x14ac:dyDescent="0.2">
      <c r="A42" s="259" t="s">
        <v>106</v>
      </c>
      <c r="B42" s="20">
        <v>564</v>
      </c>
      <c r="C42" s="141">
        <f>IF(B42="","",(B42/$B$44))</f>
        <v>0.49430324276950044</v>
      </c>
      <c r="D42" s="22">
        <v>11.99</v>
      </c>
      <c r="E42" s="6">
        <v>80</v>
      </c>
      <c r="F42" s="126">
        <f>IF(E42="","",(E42/$E$44))</f>
        <v>0.24539877300613497</v>
      </c>
      <c r="G42" s="9">
        <v>10.82</v>
      </c>
      <c r="H42" s="127">
        <f>IF(B42+E42=0,0,B42+E42)</f>
        <v>644</v>
      </c>
      <c r="I42" s="128">
        <f>IF(H42=0,"",(H42/$H$44))</f>
        <v>0.43899113837764142</v>
      </c>
      <c r="J42" s="129">
        <f>IF((D42*B42)+(G42*E42)="",0,IF(H42=0,0,((D42*B42)+(G42*E42))/H42))</f>
        <v>11.844658385093167</v>
      </c>
    </row>
    <row r="43" spans="1:10" s="224" customFormat="1" ht="13.5" thickBot="1" x14ac:dyDescent="0.25">
      <c r="A43" s="21" t="s">
        <v>107</v>
      </c>
      <c r="B43" s="20">
        <v>60</v>
      </c>
      <c r="C43" s="141">
        <f>IF(B43="","",(B43/$B$44))</f>
        <v>5.2585451358457491E-2</v>
      </c>
      <c r="D43" s="22">
        <v>9.56</v>
      </c>
      <c r="E43" s="16">
        <v>8</v>
      </c>
      <c r="F43" s="192">
        <f>IF(E43="","",(E43/$E$44))</f>
        <v>2.4539877300613498E-2</v>
      </c>
      <c r="G43" s="17">
        <v>10.57</v>
      </c>
      <c r="H43" s="193">
        <f>IF(B43+E43=0,0,B43+E43)</f>
        <v>68</v>
      </c>
      <c r="I43" s="194">
        <f>IF(H43=0,"",(H43/$H$44))</f>
        <v>4.6353101567825496E-2</v>
      </c>
      <c r="J43" s="195">
        <f>IF((D43*B43)+(G43*E43)="",0,IF(H43=0,0,((D43*B43)+(G43*E43))/H43))</f>
        <v>9.6788235294117655</v>
      </c>
    </row>
    <row r="44" spans="1:10" s="224" customFormat="1" ht="13.5" thickBot="1" x14ac:dyDescent="0.25">
      <c r="A44" s="135" t="s">
        <v>8</v>
      </c>
      <c r="B44" s="136">
        <f>SUM(B39:B43)</f>
        <v>1141</v>
      </c>
      <c r="C44" s="137">
        <f>SUM(C39:C43)</f>
        <v>1</v>
      </c>
      <c r="D44" s="138">
        <f>((B39*D39)+(B40*D40)+(B41*D41)+(B42*D42)+(B43*D43))/B44</f>
        <v>11.453251533742332</v>
      </c>
      <c r="E44" s="206">
        <f>SUM(E39:E43)</f>
        <v>326</v>
      </c>
      <c r="F44" s="207">
        <f>SUM(F39:F43)</f>
        <v>1</v>
      </c>
      <c r="G44" s="208">
        <f>((E39*G39)+(E40*G40)+(E41*G41)+(E42*G42)+(E43*G43))/E44</f>
        <v>11.733006134969324</v>
      </c>
      <c r="H44" s="209">
        <f>SUM(H39:H43)</f>
        <v>1467</v>
      </c>
      <c r="I44" s="210">
        <f>SUM(I39:I43)</f>
        <v>0.99999999999999989</v>
      </c>
      <c r="J44" s="211">
        <f>((H39*J39)+(H40*J40)+(H41*J41)+(H42*J42)+(H43*J43))/H44</f>
        <v>11.515419222903885</v>
      </c>
    </row>
    <row r="49" spans="1:10" s="224" customFormat="1" ht="18.75" x14ac:dyDescent="0.2">
      <c r="A49" s="279" t="s">
        <v>12</v>
      </c>
      <c r="B49" s="279"/>
      <c r="C49" s="279"/>
      <c r="D49" s="279"/>
      <c r="E49" s="279"/>
      <c r="F49" s="279"/>
      <c r="G49" s="279"/>
      <c r="H49" s="279"/>
      <c r="I49" s="279"/>
      <c r="J49" s="279"/>
    </row>
    <row r="50" spans="1:10" s="224" customFormat="1" ht="13.5" thickBot="1" x14ac:dyDescent="0.25">
      <c r="B50" s="232"/>
      <c r="C50" s="232"/>
      <c r="D50" s="232"/>
      <c r="E50" s="232"/>
      <c r="F50" s="232"/>
      <c r="G50" s="232"/>
      <c r="H50" s="232"/>
      <c r="I50" s="232"/>
      <c r="J50" s="232"/>
    </row>
    <row r="51" spans="1:10" s="224" customFormat="1" ht="18.75" x14ac:dyDescent="0.3">
      <c r="A51" s="245"/>
      <c r="B51" s="280" t="s">
        <v>0</v>
      </c>
      <c r="C51" s="281"/>
      <c r="D51" s="281"/>
      <c r="E51" s="282" t="s">
        <v>1</v>
      </c>
      <c r="F51" s="283"/>
      <c r="G51" s="284"/>
      <c r="H51" s="285" t="s">
        <v>2</v>
      </c>
      <c r="I51" s="285"/>
      <c r="J51" s="286"/>
    </row>
    <row r="52" spans="1:10" s="224" customFormat="1" ht="19.5" thickBot="1" x14ac:dyDescent="0.35">
      <c r="A52" s="246"/>
      <c r="B52" s="109" t="s">
        <v>3</v>
      </c>
      <c r="C52" s="110" t="s">
        <v>4</v>
      </c>
      <c r="D52" s="111" t="s">
        <v>5</v>
      </c>
      <c r="E52" s="112" t="s">
        <v>3</v>
      </c>
      <c r="F52" s="113" t="s">
        <v>4</v>
      </c>
      <c r="G52" s="114" t="s">
        <v>5</v>
      </c>
      <c r="H52" s="115" t="s">
        <v>3</v>
      </c>
      <c r="I52" s="116" t="s">
        <v>4</v>
      </c>
      <c r="J52" s="117" t="s">
        <v>5</v>
      </c>
    </row>
    <row r="53" spans="1:10" s="224" customFormat="1" ht="13.5" thickBot="1" x14ac:dyDescent="0.25">
      <c r="A53" s="273"/>
      <c r="B53" s="274"/>
      <c r="C53" s="274"/>
      <c r="D53" s="118"/>
      <c r="E53" s="119"/>
      <c r="F53" s="119"/>
      <c r="G53" s="119"/>
      <c r="H53" s="120"/>
      <c r="I53" s="120"/>
      <c r="J53" s="121"/>
    </row>
    <row r="54" spans="1:10" s="224" customFormat="1" x14ac:dyDescent="0.2">
      <c r="A54" s="25" t="s">
        <v>114</v>
      </c>
      <c r="B54" s="184">
        <v>54</v>
      </c>
      <c r="C54" s="185">
        <f t="shared" ref="C54:C66" si="10">IF(B54="","",(B54/$B$67))</f>
        <v>1</v>
      </c>
      <c r="D54" s="151">
        <v>15.72</v>
      </c>
      <c r="E54" s="152">
        <v>27</v>
      </c>
      <c r="F54" s="186">
        <f t="shared" ref="F54:F66" si="11">IF(E54="","",(E54/$E$67))</f>
        <v>1</v>
      </c>
      <c r="G54" s="155">
        <v>15.33</v>
      </c>
      <c r="H54" s="187">
        <f t="shared" ref="H54:H66" si="12">IF(B54+E54=0,0,B54+E54)</f>
        <v>81</v>
      </c>
      <c r="I54" s="188">
        <f t="shared" ref="I54:I66" si="13">IF(H54=0,"",(H54/$H$67))</f>
        <v>1</v>
      </c>
      <c r="J54" s="189">
        <f t="shared" ref="J54:J66" si="14">IF((D54*B54)+(G54*E54)="",0,IF(H54=0,0,((D54*B54)+(G54*E54))/H54))</f>
        <v>15.59</v>
      </c>
    </row>
    <row r="55" spans="1:10" s="224" customFormat="1" x14ac:dyDescent="0.2">
      <c r="A55" s="21"/>
      <c r="B55" s="2"/>
      <c r="C55" s="125" t="str">
        <f t="shared" si="10"/>
        <v/>
      </c>
      <c r="D55" s="5"/>
      <c r="E55" s="6"/>
      <c r="F55" s="126" t="str">
        <f t="shared" si="11"/>
        <v/>
      </c>
      <c r="G55" s="9"/>
      <c r="H55" s="127">
        <f t="shared" si="12"/>
        <v>0</v>
      </c>
      <c r="I55" s="128" t="str">
        <f t="shared" si="13"/>
        <v/>
      </c>
      <c r="J55" s="129">
        <f t="shared" si="14"/>
        <v>0</v>
      </c>
    </row>
    <row r="56" spans="1:10" s="224" customFormat="1" x14ac:dyDescent="0.2">
      <c r="A56" s="21"/>
      <c r="B56" s="2"/>
      <c r="C56" s="125" t="str">
        <f t="shared" si="10"/>
        <v/>
      </c>
      <c r="D56" s="5"/>
      <c r="E56" s="6"/>
      <c r="F56" s="126" t="str">
        <f t="shared" si="11"/>
        <v/>
      </c>
      <c r="G56" s="9"/>
      <c r="H56" s="127">
        <f t="shared" si="12"/>
        <v>0</v>
      </c>
      <c r="I56" s="128" t="str">
        <f t="shared" si="13"/>
        <v/>
      </c>
      <c r="J56" s="129">
        <f t="shared" si="14"/>
        <v>0</v>
      </c>
    </row>
    <row r="57" spans="1:10" s="224" customFormat="1" x14ac:dyDescent="0.2">
      <c r="A57" s="21"/>
      <c r="B57" s="2"/>
      <c r="C57" s="125" t="str">
        <f t="shared" si="10"/>
        <v/>
      </c>
      <c r="D57" s="5"/>
      <c r="E57" s="6"/>
      <c r="F57" s="126" t="str">
        <f t="shared" si="11"/>
        <v/>
      </c>
      <c r="G57" s="9"/>
      <c r="H57" s="127">
        <f t="shared" si="12"/>
        <v>0</v>
      </c>
      <c r="I57" s="128" t="str">
        <f t="shared" si="13"/>
        <v/>
      </c>
      <c r="J57" s="129">
        <f t="shared" si="14"/>
        <v>0</v>
      </c>
    </row>
    <row r="58" spans="1:10" s="224" customFormat="1" x14ac:dyDescent="0.2">
      <c r="A58" s="21"/>
      <c r="B58" s="2"/>
      <c r="C58" s="125" t="str">
        <f t="shared" si="10"/>
        <v/>
      </c>
      <c r="D58" s="5"/>
      <c r="E58" s="6"/>
      <c r="F58" s="126" t="str">
        <f t="shared" si="11"/>
        <v/>
      </c>
      <c r="G58" s="9"/>
      <c r="H58" s="127">
        <f t="shared" si="12"/>
        <v>0</v>
      </c>
      <c r="I58" s="128" t="str">
        <f t="shared" si="13"/>
        <v/>
      </c>
      <c r="J58" s="129">
        <f t="shared" si="14"/>
        <v>0</v>
      </c>
    </row>
    <row r="59" spans="1:10" s="224" customFormat="1" x14ac:dyDescent="0.2">
      <c r="A59" s="21"/>
      <c r="B59" s="2"/>
      <c r="C59" s="125" t="str">
        <f t="shared" si="10"/>
        <v/>
      </c>
      <c r="D59" s="5"/>
      <c r="E59" s="6"/>
      <c r="F59" s="126" t="str">
        <f t="shared" si="11"/>
        <v/>
      </c>
      <c r="G59" s="9"/>
      <c r="H59" s="127">
        <f t="shared" si="12"/>
        <v>0</v>
      </c>
      <c r="I59" s="128" t="str">
        <f t="shared" si="13"/>
        <v/>
      </c>
      <c r="J59" s="129">
        <f t="shared" si="14"/>
        <v>0</v>
      </c>
    </row>
    <row r="60" spans="1:10" s="224" customFormat="1" x14ac:dyDescent="0.2">
      <c r="A60" s="21"/>
      <c r="B60" s="2"/>
      <c r="C60" s="125" t="str">
        <f t="shared" si="10"/>
        <v/>
      </c>
      <c r="D60" s="5"/>
      <c r="E60" s="6"/>
      <c r="F60" s="126" t="str">
        <f t="shared" si="11"/>
        <v/>
      </c>
      <c r="G60" s="9"/>
      <c r="H60" s="127">
        <f t="shared" si="12"/>
        <v>0</v>
      </c>
      <c r="I60" s="128" t="str">
        <f t="shared" si="13"/>
        <v/>
      </c>
      <c r="J60" s="129">
        <f t="shared" si="14"/>
        <v>0</v>
      </c>
    </row>
    <row r="61" spans="1:10" s="224" customFormat="1" x14ac:dyDescent="0.2">
      <c r="A61" s="21"/>
      <c r="B61" s="2"/>
      <c r="C61" s="125" t="str">
        <f t="shared" si="10"/>
        <v/>
      </c>
      <c r="D61" s="5"/>
      <c r="E61" s="6"/>
      <c r="F61" s="126" t="str">
        <f t="shared" si="11"/>
        <v/>
      </c>
      <c r="G61" s="9"/>
      <c r="H61" s="127">
        <f t="shared" si="12"/>
        <v>0</v>
      </c>
      <c r="I61" s="128" t="str">
        <f t="shared" si="13"/>
        <v/>
      </c>
      <c r="J61" s="129">
        <f t="shared" si="14"/>
        <v>0</v>
      </c>
    </row>
    <row r="62" spans="1:10" s="224" customFormat="1" x14ac:dyDescent="0.2">
      <c r="A62" s="21"/>
      <c r="B62" s="2"/>
      <c r="C62" s="125" t="str">
        <f t="shared" si="10"/>
        <v/>
      </c>
      <c r="D62" s="5"/>
      <c r="E62" s="6"/>
      <c r="F62" s="126" t="str">
        <f t="shared" si="11"/>
        <v/>
      </c>
      <c r="G62" s="9"/>
      <c r="H62" s="127">
        <f t="shared" si="12"/>
        <v>0</v>
      </c>
      <c r="I62" s="128" t="str">
        <f t="shared" si="13"/>
        <v/>
      </c>
      <c r="J62" s="129">
        <f t="shared" si="14"/>
        <v>0</v>
      </c>
    </row>
    <row r="63" spans="1:10" s="224" customFormat="1" x14ac:dyDescent="0.2">
      <c r="A63" s="12"/>
      <c r="B63" s="2"/>
      <c r="C63" s="125" t="str">
        <f t="shared" si="10"/>
        <v/>
      </c>
      <c r="D63" s="5"/>
      <c r="E63" s="6"/>
      <c r="F63" s="126" t="str">
        <f t="shared" si="11"/>
        <v/>
      </c>
      <c r="G63" s="9"/>
      <c r="H63" s="127">
        <f t="shared" si="12"/>
        <v>0</v>
      </c>
      <c r="I63" s="128" t="str">
        <f t="shared" si="13"/>
        <v/>
      </c>
      <c r="J63" s="129">
        <f t="shared" si="14"/>
        <v>0</v>
      </c>
    </row>
    <row r="64" spans="1:10" s="224" customFormat="1" x14ac:dyDescent="0.2">
      <c r="A64" s="12"/>
      <c r="B64" s="2"/>
      <c r="C64" s="125" t="str">
        <f t="shared" si="10"/>
        <v/>
      </c>
      <c r="D64" s="5"/>
      <c r="E64" s="6"/>
      <c r="F64" s="126" t="str">
        <f t="shared" si="11"/>
        <v/>
      </c>
      <c r="G64" s="9"/>
      <c r="H64" s="127">
        <f t="shared" si="12"/>
        <v>0</v>
      </c>
      <c r="I64" s="128" t="str">
        <f t="shared" si="13"/>
        <v/>
      </c>
      <c r="J64" s="129">
        <f t="shared" si="14"/>
        <v>0</v>
      </c>
    </row>
    <row r="65" spans="1:10" s="224" customFormat="1" x14ac:dyDescent="0.2">
      <c r="A65" s="12"/>
      <c r="B65" s="2"/>
      <c r="C65" s="125" t="str">
        <f t="shared" si="10"/>
        <v/>
      </c>
      <c r="D65" s="5"/>
      <c r="E65" s="6"/>
      <c r="F65" s="126" t="str">
        <f t="shared" si="11"/>
        <v/>
      </c>
      <c r="G65" s="9"/>
      <c r="H65" s="127">
        <f t="shared" si="12"/>
        <v>0</v>
      </c>
      <c r="I65" s="128" t="str">
        <f t="shared" si="13"/>
        <v/>
      </c>
      <c r="J65" s="129">
        <f t="shared" si="14"/>
        <v>0</v>
      </c>
    </row>
    <row r="66" spans="1:10" s="224" customFormat="1" ht="13.5" thickBot="1" x14ac:dyDescent="0.25">
      <c r="A66" s="14"/>
      <c r="B66" s="3"/>
      <c r="C66" s="131" t="str">
        <f t="shared" si="10"/>
        <v/>
      </c>
      <c r="D66" s="7"/>
      <c r="E66" s="8"/>
      <c r="F66" s="132" t="str">
        <f t="shared" si="11"/>
        <v/>
      </c>
      <c r="G66" s="10"/>
      <c r="H66" s="142">
        <f t="shared" si="12"/>
        <v>0</v>
      </c>
      <c r="I66" s="133" t="str">
        <f t="shared" si="13"/>
        <v/>
      </c>
      <c r="J66" s="134">
        <f t="shared" si="14"/>
        <v>0</v>
      </c>
    </row>
    <row r="67" spans="1:10" s="224" customFormat="1" ht="13.5" thickBot="1" x14ac:dyDescent="0.25">
      <c r="A67" s="135" t="s">
        <v>103</v>
      </c>
      <c r="B67" s="136">
        <f>SUM(B54:B66)</f>
        <v>54</v>
      </c>
      <c r="C67" s="137">
        <f>SUM(C54:C66)</f>
        <v>1</v>
      </c>
      <c r="D67" s="138">
        <f>((B54*D54)+(B55*D55)+(B56*D56)+(B57*D57)+(B58*D58)+(B59*D59)+(B60*D60)+(B61*D61)+(B62*D62)+(B63*D63)+(B64*D64)+(B65*D65)+(B66*D66))/B67</f>
        <v>15.72</v>
      </c>
      <c r="E67" s="206">
        <f>SUM(E54:E66)</f>
        <v>27</v>
      </c>
      <c r="F67" s="207">
        <f>SUM(F54:F66)</f>
        <v>1</v>
      </c>
      <c r="G67" s="208">
        <f>((E54*G54)+(E55*G55)+(E56*G56)+(E57*G57)+(E58*G58)+(E59*G59)+(E60*G60)+(E61*G61)+(E62*G62)+(E63*G63)+(E64*G64)+(E65*G65)+(E66*G66))/E67</f>
        <v>15.33</v>
      </c>
      <c r="H67" s="209">
        <f>SUM(H54:H66)</f>
        <v>81</v>
      </c>
      <c r="I67" s="210">
        <f>SUM(I54:I66)</f>
        <v>1</v>
      </c>
      <c r="J67" s="211">
        <f>((H54*J54)+(H55*J55)+(H56*J56)+(H57*J57)+(H58*J58)+(H59*J59)+(H60*J60)+(H61*J61)+(H62*J62)+(H63*J63)+(H64*J64)+(H65*J65)+(H66*J66))/H67</f>
        <v>15.59</v>
      </c>
    </row>
  </sheetData>
  <sheetProtection selectLockedCells="1"/>
  <sortState ref="A7:G25">
    <sortCondition ref="A6"/>
  </sortState>
  <mergeCells count="14">
    <mergeCell ref="B51:D51"/>
    <mergeCell ref="E51:G51"/>
    <mergeCell ref="H51:J51"/>
    <mergeCell ref="A53:C53"/>
    <mergeCell ref="A49:J49"/>
    <mergeCell ref="A1:J1"/>
    <mergeCell ref="A38:C38"/>
    <mergeCell ref="B3:D3"/>
    <mergeCell ref="E3:G3"/>
    <mergeCell ref="H3:J3"/>
    <mergeCell ref="A5:B5"/>
    <mergeCell ref="B36:D36"/>
    <mergeCell ref="E36:G36"/>
    <mergeCell ref="H36:J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0"/>
  <sheetViews>
    <sheetView workbookViewId="0">
      <selection sqref="A1:G1"/>
    </sheetView>
  </sheetViews>
  <sheetFormatPr baseColWidth="10" defaultRowHeight="12.75" x14ac:dyDescent="0.2"/>
  <cols>
    <col min="1" max="1" width="24" style="253" customWidth="1"/>
    <col min="2" max="16384" width="11.42578125" style="252"/>
  </cols>
  <sheetData>
    <row r="1" spans="1:7" s="224" customFormat="1" ht="13.5" customHeight="1" x14ac:dyDescent="0.2">
      <c r="A1" s="279" t="s">
        <v>81</v>
      </c>
      <c r="B1" s="279"/>
      <c r="C1" s="279"/>
      <c r="D1" s="279"/>
      <c r="E1" s="279"/>
      <c r="F1" s="279"/>
      <c r="G1" s="279"/>
    </row>
    <row r="2" spans="1:7" ht="13.5" thickBot="1" x14ac:dyDescent="0.25"/>
    <row r="3" spans="1:7" x14ac:dyDescent="0.2">
      <c r="A3" s="143" t="s">
        <v>87</v>
      </c>
      <c r="B3" s="262" t="s">
        <v>0</v>
      </c>
      <c r="C3" s="263"/>
      <c r="D3" s="264" t="s">
        <v>1</v>
      </c>
      <c r="E3" s="266"/>
      <c r="F3" s="267" t="s">
        <v>2</v>
      </c>
      <c r="G3" s="268"/>
    </row>
    <row r="4" spans="1:7" ht="13.5" thickBot="1" x14ac:dyDescent="0.25">
      <c r="A4" s="260" t="s">
        <v>113</v>
      </c>
      <c r="B4" s="30" t="s">
        <v>3</v>
      </c>
      <c r="C4" s="32" t="s">
        <v>5</v>
      </c>
      <c r="D4" s="33" t="s">
        <v>3</v>
      </c>
      <c r="E4" s="35" t="s">
        <v>5</v>
      </c>
      <c r="F4" s="36" t="s">
        <v>3</v>
      </c>
      <c r="G4" s="38" t="s">
        <v>5</v>
      </c>
    </row>
    <row r="5" spans="1:7" ht="13.5" thickBot="1" x14ac:dyDescent="0.25">
      <c r="A5" s="150" t="s">
        <v>66</v>
      </c>
      <c r="B5" s="145"/>
      <c r="C5" s="39"/>
      <c r="D5" s="40"/>
      <c r="E5" s="40"/>
      <c r="F5" s="41"/>
      <c r="G5" s="42"/>
    </row>
    <row r="6" spans="1:7" ht="13.5" thickBot="1" x14ac:dyDescent="0.25">
      <c r="A6" s="256" t="s">
        <v>78</v>
      </c>
      <c r="B6" s="3">
        <v>129</v>
      </c>
      <c r="C6" s="7">
        <v>18.899999999999999</v>
      </c>
      <c r="D6" s="8">
        <v>57</v>
      </c>
      <c r="E6" s="10">
        <v>19.23</v>
      </c>
      <c r="F6" s="60">
        <f>IF(B6+D6=0,0,B6+D6)</f>
        <v>186</v>
      </c>
      <c r="G6" s="62">
        <f>IF((C6*B6)+(E6*D6)="",0,IF(F6=0,0,((C6*B6)+(E6*D6))/F6))</f>
        <v>19.001129032258063</v>
      </c>
    </row>
    <row r="7" spans="1:7" x14ac:dyDescent="0.2">
      <c r="A7" s="260"/>
      <c r="B7" s="147"/>
      <c r="C7" s="4"/>
      <c r="D7" s="148"/>
      <c r="E7" s="149"/>
      <c r="F7" s="254"/>
      <c r="G7" s="255"/>
    </row>
    <row r="9" spans="1:7" ht="13.5" thickBot="1" x14ac:dyDescent="0.25"/>
    <row r="10" spans="1:7" x14ac:dyDescent="0.2">
      <c r="A10" s="143" t="s">
        <v>79</v>
      </c>
      <c r="B10" s="262" t="s">
        <v>0</v>
      </c>
      <c r="C10" s="263"/>
      <c r="D10" s="264" t="s">
        <v>1</v>
      </c>
      <c r="E10" s="266"/>
      <c r="F10" s="267" t="s">
        <v>2</v>
      </c>
      <c r="G10" s="268"/>
    </row>
    <row r="11" spans="1:7" ht="13.5" thickBot="1" x14ac:dyDescent="0.25">
      <c r="A11" s="260" t="s">
        <v>113</v>
      </c>
      <c r="B11" s="30" t="s">
        <v>3</v>
      </c>
      <c r="C11" s="32" t="s">
        <v>5</v>
      </c>
      <c r="D11" s="33" t="s">
        <v>3</v>
      </c>
      <c r="E11" s="35" t="s">
        <v>5</v>
      </c>
      <c r="F11" s="36" t="s">
        <v>3</v>
      </c>
      <c r="G11" s="38" t="s">
        <v>5</v>
      </c>
    </row>
    <row r="12" spans="1:7" ht="13.5" thickBot="1" x14ac:dyDescent="0.25">
      <c r="A12" s="150" t="s">
        <v>66</v>
      </c>
      <c r="B12" s="145"/>
      <c r="C12" s="39"/>
      <c r="D12" s="40"/>
      <c r="E12" s="40"/>
      <c r="F12" s="41"/>
      <c r="G12" s="42"/>
    </row>
    <row r="13" spans="1:7" ht="13.5" thickBot="1" x14ac:dyDescent="0.25">
      <c r="A13" s="256" t="s">
        <v>78</v>
      </c>
      <c r="B13" s="3">
        <v>118</v>
      </c>
      <c r="C13" s="7">
        <v>18.72</v>
      </c>
      <c r="D13" s="8">
        <v>87</v>
      </c>
      <c r="E13" s="10">
        <v>18.510000000000002</v>
      </c>
      <c r="F13" s="60">
        <f>IF(B13+D13=0,0,B13+D13)</f>
        <v>205</v>
      </c>
      <c r="G13" s="62">
        <f>IF((C13*B13)+(E13*D13)="",0,IF(F13=0,0,((C13*B13)+(E13*D13))/F13))</f>
        <v>18.630878048780488</v>
      </c>
    </row>
    <row r="16" spans="1:7" ht="13.5" thickBot="1" x14ac:dyDescent="0.25"/>
    <row r="17" spans="1:7" x14ac:dyDescent="0.2">
      <c r="A17" s="143" t="s">
        <v>80</v>
      </c>
      <c r="B17" s="262" t="s">
        <v>0</v>
      </c>
      <c r="C17" s="263"/>
      <c r="D17" s="264" t="s">
        <v>1</v>
      </c>
      <c r="E17" s="266"/>
      <c r="F17" s="267" t="s">
        <v>2</v>
      </c>
      <c r="G17" s="268"/>
    </row>
    <row r="18" spans="1:7" ht="13.5" thickBot="1" x14ac:dyDescent="0.25">
      <c r="A18" s="144"/>
      <c r="B18" s="30" t="s">
        <v>3</v>
      </c>
      <c r="C18" s="32" t="s">
        <v>5</v>
      </c>
      <c r="D18" s="33" t="s">
        <v>3</v>
      </c>
      <c r="E18" s="35" t="s">
        <v>5</v>
      </c>
      <c r="F18" s="36" t="s">
        <v>3</v>
      </c>
      <c r="G18" s="38" t="s">
        <v>5</v>
      </c>
    </row>
    <row r="19" spans="1:7" ht="13.5" thickBot="1" x14ac:dyDescent="0.25">
      <c r="A19" s="150" t="s">
        <v>66</v>
      </c>
      <c r="B19" s="145"/>
      <c r="C19" s="39"/>
      <c r="D19" s="40"/>
      <c r="E19" s="40"/>
      <c r="F19" s="41"/>
      <c r="G19" s="42"/>
    </row>
    <row r="20" spans="1:7" ht="13.5" thickBot="1" x14ac:dyDescent="0.25">
      <c r="A20" s="256" t="s">
        <v>78</v>
      </c>
      <c r="B20" s="3"/>
      <c r="C20" s="7"/>
      <c r="D20" s="8"/>
      <c r="E20" s="10"/>
      <c r="F20" s="60">
        <f>IF(B20+D20=0,0,B20+D20)</f>
        <v>0</v>
      </c>
      <c r="G20" s="62">
        <f>IF((C20*B20)+(E20*D20)="",0,IF(F20=0,0,((C20*B20)+(E20*D20))/F20))</f>
        <v>0</v>
      </c>
    </row>
  </sheetData>
  <sheetProtection selectLockedCells="1"/>
  <mergeCells count="10">
    <mergeCell ref="A1:G1"/>
    <mergeCell ref="B17:C17"/>
    <mergeCell ref="D17:E17"/>
    <mergeCell ref="F17:G17"/>
    <mergeCell ref="B3:C3"/>
    <mergeCell ref="D3:E3"/>
    <mergeCell ref="F3:G3"/>
    <mergeCell ref="B10:C10"/>
    <mergeCell ref="D10:E10"/>
    <mergeCell ref="F10:G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BAC GT-Oblig</vt:lpstr>
      <vt:lpstr>BAC Pro-Oblig</vt:lpstr>
      <vt:lpstr>CAP-BEP - Oblig</vt:lpstr>
      <vt:lpstr>EPREUVES Fac</vt:lpstr>
      <vt:lpstr>SHN - JO - HNSS</vt:lpstr>
      <vt:lpstr>'EPREUVES Fac'!Zone_d_impression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T. DU VERDIER</cp:lastModifiedBy>
  <cp:lastPrinted>2016-09-13T07:10:28Z</cp:lastPrinted>
  <dcterms:created xsi:type="dcterms:W3CDTF">2011-11-07T13:42:34Z</dcterms:created>
  <dcterms:modified xsi:type="dcterms:W3CDTF">2016-11-14T18:04:14Z</dcterms:modified>
</cp:coreProperties>
</file>